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October\"/>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5"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D10" i="10" l="1"/>
  <c r="D9" i="10"/>
  <c r="D8" i="10"/>
  <c r="D7" i="10"/>
  <c r="D6" i="10"/>
  <c r="D5" i="10"/>
  <c r="D4" i="10"/>
  <c r="D10" i="9"/>
  <c r="D9" i="9"/>
  <c r="D8" i="9"/>
  <c r="D7" i="9"/>
  <c r="D6" i="9"/>
  <c r="D5" i="9"/>
  <c r="D4" i="9"/>
  <c r="D10" i="5"/>
  <c r="D9" i="5"/>
  <c r="D8" i="5"/>
  <c r="D7" i="5"/>
  <c r="D6" i="5"/>
  <c r="D5" i="5"/>
  <c r="D4" i="5"/>
  <c r="D10" i="3"/>
  <c r="D9" i="3"/>
  <c r="D8" i="3"/>
  <c r="D7" i="3"/>
  <c r="D6" i="3"/>
  <c r="D5" i="3"/>
  <c r="D4" i="3"/>
  <c r="D5" i="2"/>
  <c r="D6" i="2"/>
  <c r="D7" i="2"/>
  <c r="D8" i="2"/>
  <c r="D9" i="2"/>
  <c r="D10" i="2"/>
  <c r="D4" i="2"/>
  <c r="D5" i="13" l="1"/>
  <c r="B8" i="1"/>
  <c r="C8" i="1"/>
  <c r="D8" i="1"/>
  <c r="F8" i="1"/>
  <c r="N8" i="1" s="1"/>
  <c r="D9" i="1"/>
  <c r="E9" i="1"/>
  <c r="M9" i="1" s="1"/>
  <c r="B10" i="1"/>
  <c r="C10" i="1"/>
  <c r="F10" i="1"/>
  <c r="E11" i="1"/>
  <c r="F11" i="1"/>
  <c r="E12" i="1"/>
  <c r="F12" i="1"/>
  <c r="N12" i="1" s="1"/>
  <c r="A8" i="1"/>
  <c r="A9" i="1"/>
  <c r="A10" i="1"/>
  <c r="A11" i="1"/>
  <c r="A12" i="1"/>
  <c r="A13" i="1"/>
  <c r="A6" i="13"/>
  <c r="A7" i="13"/>
  <c r="A8" i="13"/>
  <c r="A9" i="13"/>
  <c r="A10" i="13"/>
  <c r="A11" i="13"/>
  <c r="A5" i="13"/>
  <c r="J10" i="10"/>
  <c r="F13" i="1" s="1"/>
  <c r="N13" i="1" s="1"/>
  <c r="J9" i="10"/>
  <c r="J8" i="10"/>
  <c r="J7" i="10"/>
  <c r="J6" i="10"/>
  <c r="F9" i="1" s="1"/>
  <c r="J5" i="10"/>
  <c r="J4" i="10"/>
  <c r="F7" i="1" s="1"/>
  <c r="J10" i="9"/>
  <c r="E13" i="1" s="1"/>
  <c r="M13" i="1" s="1"/>
  <c r="J9" i="9"/>
  <c r="J8" i="9"/>
  <c r="J7" i="9"/>
  <c r="E10" i="1" s="1"/>
  <c r="J6" i="9"/>
  <c r="J5" i="9"/>
  <c r="E8" i="1" s="1"/>
  <c r="J4" i="9"/>
  <c r="E7" i="1" s="1"/>
  <c r="J10" i="5"/>
  <c r="D13" i="1" s="1"/>
  <c r="J9" i="5"/>
  <c r="D12" i="1" s="1"/>
  <c r="L12" i="1" s="1"/>
  <c r="J8" i="5"/>
  <c r="D11" i="1" s="1"/>
  <c r="J7" i="5"/>
  <c r="D10" i="1" s="1"/>
  <c r="J6" i="5"/>
  <c r="J5" i="5"/>
  <c r="J4" i="5"/>
  <c r="D7" i="1" s="1"/>
  <c r="J10" i="3"/>
  <c r="C13" i="1" s="1"/>
  <c r="J9" i="3"/>
  <c r="C12" i="1" s="1"/>
  <c r="J8" i="3"/>
  <c r="C11" i="1" s="1"/>
  <c r="J7" i="3"/>
  <c r="J6" i="3"/>
  <c r="C9" i="1" s="1"/>
  <c r="J5" i="3"/>
  <c r="J4" i="3"/>
  <c r="C7" i="1" s="1"/>
  <c r="K7" i="1" s="1"/>
  <c r="J5" i="2"/>
  <c r="J6" i="2"/>
  <c r="B9" i="1" s="1"/>
  <c r="J7" i="2"/>
  <c r="J8" i="2"/>
  <c r="B11" i="1" s="1"/>
  <c r="J9" i="2"/>
  <c r="B12" i="1" s="1"/>
  <c r="J10" i="2"/>
  <c r="B13" i="1" s="1"/>
  <c r="J4" i="2"/>
  <c r="B7" i="1" s="1"/>
  <c r="N7" i="1" l="1"/>
  <c r="N10" i="1"/>
  <c r="N11" i="1"/>
  <c r="N9" i="1"/>
  <c r="M12" i="1"/>
  <c r="M7" i="1"/>
  <c r="M11" i="1"/>
  <c r="M8" i="1"/>
  <c r="M10" i="1"/>
  <c r="L13" i="1"/>
  <c r="L9" i="1"/>
  <c r="L8" i="1"/>
  <c r="L7" i="1"/>
  <c r="L10" i="1"/>
  <c r="L11" i="1"/>
  <c r="K8" i="1"/>
  <c r="K9" i="1"/>
  <c r="K10" i="1"/>
  <c r="K13" i="1"/>
  <c r="O13" i="1" s="1"/>
  <c r="K11" i="1"/>
  <c r="K12" i="1"/>
  <c r="G11" i="1"/>
  <c r="G10" i="1"/>
  <c r="G12" i="1"/>
  <c r="G13" i="1"/>
  <c r="G8" i="1"/>
  <c r="J10" i="1"/>
  <c r="J7" i="1"/>
  <c r="J12" i="1"/>
  <c r="J9" i="1"/>
  <c r="J11" i="1"/>
  <c r="J8" i="1"/>
  <c r="J13" i="1"/>
  <c r="G9" i="1"/>
  <c r="K6" i="1"/>
  <c r="L6" i="1"/>
  <c r="M6" i="1"/>
  <c r="N6" i="1"/>
  <c r="J6" i="1"/>
  <c r="O12" i="1" l="1"/>
  <c r="O11" i="1"/>
  <c r="O9" i="1"/>
  <c r="O8" i="1"/>
  <c r="O10" i="1"/>
  <c r="E5" i="13" l="1"/>
  <c r="E9" i="13"/>
  <c r="E6" i="13"/>
  <c r="E7" i="13"/>
  <c r="E10" i="13"/>
  <c r="E11" i="13"/>
  <c r="E8" i="13"/>
  <c r="G7" i="1"/>
  <c r="A7" i="1" l="1"/>
  <c r="O7" i="1" l="1"/>
  <c r="P7" i="1" l="1"/>
  <c r="P12" i="1"/>
  <c r="P13" i="1"/>
  <c r="P11" i="1"/>
  <c r="P10" i="1"/>
  <c r="P8" i="1"/>
  <c r="P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<sst xmlns="http://schemas.openxmlformats.org/spreadsheetml/2006/main" count="129" uniqueCount="56">
  <si>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</si>
  <si>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</si>
  <si>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</si>
  <si>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</si>
  <si>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</si>
  <si>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</si>
  <si>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</si>
  <si>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</si>
  <si>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</si>
  <si>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</si>
  <si>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</si>
  <si>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</si>
  <si>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</si>
  <si>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</si>
  <si>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</si>
  <si>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</si>
  <si>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</si>
  <si>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</si>
  <si>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</si>
  <si>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</si>
  <si>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</si>
  <si>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</si>
  <si>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</si>
  <si>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</si>
  <si>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</si>
  <si>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</si>
  <si>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</si>
  <si>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</si>
  <si>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CMC</t>
  </si>
  <si>
    <t>DT Construction</t>
  </si>
  <si>
    <t>E Contractors</t>
  </si>
  <si>
    <t>Nash</t>
  </si>
  <si>
    <t>Noble</t>
  </si>
  <si>
    <t>The Trevino Group</t>
  </si>
  <si>
    <t>RFP730-21095 Hilton Archives Expansion</t>
  </si>
  <si>
    <t xml:space="preserve">University of Houston Evaluation Matrix </t>
  </si>
  <si>
    <t>Name</t>
  </si>
  <si>
    <t>Evaluation Due Date</t>
  </si>
  <si>
    <t xml:space="preserve">August 20, 2021 @ 5 PM </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</si>
  <si>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</si>
  <si>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</si>
  <si>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</si>
  <si>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</si>
  <si>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</si>
  <si>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</si>
  <si>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</si>
  <si>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</si>
  <si>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**ONLY PURCHASING WILL EVALUATE COST**</t>
  </si>
  <si>
    <t>Respondent’s qualifications and experience with a focus on mechanical work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</si>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</sst>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4">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8" fillId="0" borderId="0" applyNumberFormat="0" applyFill="0" applyBorder="0" applyAlignment="0" applyProtection="0"/>
  </cellStyleXfs>
  <cellXfs count="121">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8" fillId="26" borderId="0" xfId="0" applyFont="1" applyFill="1"/>
    <xf numFmtId="0" fontId="41"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42" fillId="26" borderId="0" xfId="0" applyFont="1" applyFill="1"/>
    <xf numFmtId="0" fontId="38" fillId="25" borderId="13" xfId="0" applyFont="1" applyFill="1" applyBorder="1" applyAlignment="1">
      <alignment horizontal="right" textRotation="90" wrapText="1"/>
    </xf>
    <xf numFmtId="0" fontId="44" fillId="0" borderId="0" xfId="98" applyFont="1" applyAlignment="1"/>
    <xf numFmtId="0" fontId="40" fillId="26" borderId="0" xfId="0" applyFont="1" applyFill="1" applyAlignment="1">
      <alignment horizontal="right"/>
    </xf>
    <xf numFmtId="2" fontId="0" fillId="0" borderId="0" xfId="0" applyNumberFormat="1"/>
    <xf numFmtId="0" fontId="18" fillId="26" borderId="11" xfId="0" applyFont="1" applyFill="1" applyBorder="1"/>
    <xf numFmtId="0" fontId="17" fillId="26" borderId="13" xfId="0" applyFont="1" applyFill="1" applyBorder="1" applyAlignment="1">
      <alignment horizontal="right" textRotation="90" wrapText="1"/>
    </xf>
    <xf numFmtId="4" fontId="18" fillId="26" borderId="12" xfId="0" applyNumberFormat="1" applyFont="1" applyFill="1" applyBorder="1" applyAlignment="1">
      <alignment horizontal="right"/>
    </xf>
    <xf numFmtId="0" fontId="18" fillId="26" borderId="12" xfId="0" applyFont="1" applyFill="1" applyBorder="1" applyAlignment="1">
      <alignment horizontal="right"/>
    </xf>
    <xf numFmtId="0" fontId="44" fillId="0" borderId="20" xfId="98" applyFont="1" applyBorder="1" applyAlignment="1">
      <alignment vertical="center"/>
    </xf>
    <xf numFmtId="0" fontId="0" fillId="0" borderId="0" xfId="0" applyFill="1"/>
    <xf numFmtId="44" fontId="39" fillId="24" borderId="0" xfId="105" applyFont="1" applyFill="1"/>
    <xf numFmtId="2" fontId="18" fillId="26" borderId="11" xfId="0" applyNumberFormat="1" applyFont="1" applyFill="1" applyBorder="1"/>
    <xf numFmtId="0" fontId="18" fillId="24" borderId="12" xfId="0" applyFont="1" applyFill="1" applyBorder="1" applyAlignment="1">
      <alignment horizontal="right"/>
    </xf>
    <xf numFmtId="0" fontId="18" fillId="24" borderId="11" xfId="0" applyFont="1" applyFill="1" applyBorder="1" applyAlignment="1">
      <alignment horizontal="right"/>
    </xf>
    <xf numFmtId="0" fontId="18" fillId="24" borderId="11" xfId="0" applyFont="1" applyFill="1" applyBorder="1"/>
    <xf numFmtId="0" fontId="17" fillId="24" borderId="11" xfId="0" applyFont="1" applyFill="1" applyBorder="1" applyAlignment="1">
      <alignment horizontal="left"/>
    </xf>
    <xf numFmtId="2" fontId="18" fillId="24" borderId="11" xfId="0" applyNumberFormat="1" applyFont="1" applyFill="1" applyBorder="1"/>
    <xf numFmtId="0" fontId="18" fillId="0" borderId="0" xfId="0" applyFont="1" applyFill="1"/>
    <xf numFmtId="0" fontId="18" fillId="24" borderId="0" xfId="0" applyFont="1" applyFill="1"/>
    <xf numFmtId="0" fontId="44" fillId="0" borderId="10" xfId="110" applyFont="1" applyBorder="1" applyAlignment="1">
      <alignment horizontal="right"/>
    </xf>
    <xf numFmtId="0" fontId="46" fillId="0" borderId="10" xfId="110" applyFont="1" applyFill="1" applyBorder="1" applyAlignment="1">
      <alignment horizontal="right"/>
    </xf>
    <xf numFmtId="0" fontId="45" fillId="0" borderId="0" xfId="98" applyFont="1" applyFill="1" applyBorder="1"/>
    <xf numFmtId="0" fontId="17" fillId="26" borderId="11" xfId="0" applyFont="1" applyFill="1" applyBorder="1" applyAlignment="1">
      <alignment horizontal="left"/>
    </xf>
    <xf numFmtId="4" fontId="18" fillId="24" borderId="12" xfId="0" applyNumberFormat="1" applyFont="1" applyFill="1" applyBorder="1" applyAlignment="1">
      <alignment horizontal="right"/>
    </xf>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2" fontId="19" fillId="0" borderId="0" xfId="98" applyNumberFormat="1" applyFont="1"/>
    <xf numFmtId="0" fontId="44" fillId="0" borderId="0" xfId="98" applyFont="1" applyAlignment="1">
      <alignment horizontal="left"/>
    </xf>
    <xf numFmtId="0" fontId="43" fillId="0" borderId="10" xfId="110" applyFont="1" applyBorder="1" applyAlignment="1">
      <alignment horizontal="center"/>
    </xf>
    <xf numFmtId="1" fontId="19" fillId="0" borderId="21" xfId="1" applyNumberFormat="1" applyFont="1" applyBorder="1" applyAlignment="1">
      <alignment horizontal="center" vertical="center"/>
    </xf>
    <xf numFmtId="1" fontId="19" fillId="0" borderId="0" xfId="1" applyNumberFormat="1" applyFont="1" applyBorder="1" applyAlignment="1">
      <alignment horizontal="center" vertical="center"/>
    </xf>
    <xf numFmtId="44" fontId="39" fillId="0" borderId="21" xfId="105" applyFont="1" applyBorder="1" applyAlignment="1">
      <alignment horizontal="center" vertical="center"/>
    </xf>
    <xf numFmtId="44" fontId="39" fillId="0" borderId="0" xfId="105" applyFont="1" applyBorder="1" applyAlignment="1">
      <alignment horizontal="center" vertical="center"/>
    </xf>
    <xf numFmtId="0" fontId="44" fillId="24" borderId="20" xfId="98" applyFont="1" applyFill="1" applyBorder="1" applyAlignment="1">
      <alignment horizontal="left" vertical="center"/>
    </xf>
    <xf numFmtId="0" fontId="0" fillId="24" borderId="0" xfId="0" applyFill="1" applyAlignment="1">
      <alignment horizontal="left" wrapText="1"/>
    </xf>
    <xf numFmtId="164" fontId="43" fillId="25" borderId="19" xfId="107" applyNumberFormat="1" applyFont="1" applyFill="1" applyBorder="1" applyAlignment="1">
      <alignment horizontal="left" vertical="center" wrapText="1"/>
    </xf>
    <xf numFmtId="164" fontId="43" fillId="25" borderId="17" xfId="107" applyNumberFormat="1" applyFont="1" applyFill="1" applyBorder="1" applyAlignment="1">
      <alignment horizontal="left" vertical="center" wrapText="1"/>
    </xf>
    <xf numFmtId="164" fontId="43" fillId="25" borderId="15" xfId="107" applyNumberFormat="1" applyFont="1" applyFill="1" applyBorder="1" applyAlignment="1">
      <alignment horizontal="left" vertical="center" wrapText="1"/>
    </xf>
    <xf numFmtId="164" fontId="43" fillId="25" borderId="19" xfId="107" applyNumberFormat="1" applyFont="1" applyFill="1" applyBorder="1" applyAlignment="1">
      <alignment horizontal="right" vertical="center" wrapText="1"/>
    </xf>
    <xf numFmtId="164" fontId="43" fillId="25" borderId="17" xfId="107" applyNumberFormat="1" applyFont="1" applyFill="1" applyBorder="1" applyAlignment="1">
      <alignment horizontal="right" vertical="center" wrapText="1"/>
    </xf>
    <xf numFmtId="164" fontId="43" fillId="25" borderId="15" xfId="107" applyNumberFormat="1" applyFont="1" applyFill="1" applyBorder="1" applyAlignment="1">
      <alignment horizontal="right" vertical="center" wrapText="1"/>
    </xf>
    <xf numFmtId="164" fontId="43" fillId="25" borderId="18" xfId="107" applyNumberFormat="1" applyFont="1" applyFill="1" applyBorder="1" applyAlignment="1">
      <alignment horizontal="right" vertical="center" wrapText="1"/>
    </xf>
    <xf numFmtId="164" fontId="43" fillId="25" borderId="16" xfId="107" applyNumberFormat="1" applyFont="1" applyFill="1" applyBorder="1" applyAlignment="1">
      <alignment horizontal="right" vertical="center" wrapText="1"/>
    </xf>
    <xf numFmtId="164" fontId="43" fillId="25" borderId="14" xfId="107" applyNumberFormat="1" applyFont="1" applyFill="1" applyBorder="1" applyAlignment="1">
      <alignment horizontal="right" vertical="center" wrapText="1"/>
    </xf>
    <xf numFmtId="0" fontId="40" fillId="0" borderId="0" xfId="0" applyFont="1" applyFill="1" applyAlignment="1">
      <alignment horizontal="left"/>
    </xf>
    <xf numFmtId="0" fontId="40"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ont="1" applyFill="1"/>
    <xf numFmtId="0" fontId="17" fillId="26" borderId="0" xfId="98" applyFont="1" applyFill="1" applyAlignment="1">
      <alignment horizontal="left"/>
    </xf>
    <xf numFmtId="0" fontId="18" fillId="26" borderId="0" xfId="98" applyFont="1" applyFill="1"/>
    <xf numFmtId="0" fontId="43" fillId="26" borderId="0" xfId="112" applyFont="1" applyFill="1" applyBorder="1" applyAlignment="1">
      <alignment horizontal="left"/>
    </xf>
    <xf numFmtId="0" fontId="19" fillId="24" borderId="0" xfId="112" applyFont="1" applyFill="1" applyBorder="1" applyAlignment="1">
      <alignment horizontal="center"/>
    </xf>
    <xf numFmtId="165" fontId="47" fillId="0" borderId="0" xfId="112" applyNumberFormat="1" applyFont="1" applyFill="1" applyBorder="1" applyAlignment="1">
      <alignment horizontal="center"/>
    </xf>
    <xf numFmtId="0" fontId="47" fillId="26" borderId="0" xfId="112" applyFont="1" applyFill="1" applyBorder="1" applyAlignment="1"/>
    <xf numFmtId="0" fontId="49" fillId="26" borderId="0" xfId="113" applyFont="1" applyFill="1" applyAlignment="1">
      <alignment horizontal="left" wrapText="1"/>
    </xf>
    <xf numFmtId="0" fontId="49" fillId="26" borderId="0" xfId="113" applyFont="1" applyFill="1" applyAlignment="1">
      <alignment wrapText="1"/>
    </xf>
    <xf numFmtId="0" fontId="19" fillId="26" borderId="0" xfId="98" applyFont="1" applyFill="1" applyAlignment="1"/>
    <xf numFmtId="0" fontId="19" fillId="24" borderId="20" xfId="98" applyFont="1" applyFill="1" applyBorder="1" applyAlignment="1">
      <alignment horizontal="center" wrapText="1"/>
    </xf>
    <xf numFmtId="0" fontId="39" fillId="26" borderId="0" xfId="98" applyFont="1" applyFill="1" applyAlignment="1">
      <alignment horizontal="left" wrapText="1"/>
    </xf>
    <xf numFmtId="0" fontId="48" fillId="26" borderId="0" xfId="113" applyFill="1"/>
    <xf numFmtId="0" fontId="19" fillId="26" borderId="0" xfId="98" applyFont="1" applyFill="1" applyAlignment="1">
      <alignment horizontal="center"/>
    </xf>
    <xf numFmtId="0" fontId="44" fillId="27" borderId="22" xfId="98" applyFont="1" applyFill="1" applyBorder="1" applyAlignment="1">
      <alignment horizontal="left"/>
    </xf>
    <xf numFmtId="0" fontId="44" fillId="27" borderId="21" xfId="98" applyFont="1" applyFill="1" applyBorder="1" applyAlignment="1">
      <alignment horizontal="left"/>
    </xf>
    <xf numFmtId="0" fontId="44" fillId="27" borderId="23" xfId="98" applyFont="1" applyFill="1" applyBorder="1" applyAlignment="1">
      <alignment horizontal="left"/>
    </xf>
    <xf numFmtId="0" fontId="50" fillId="26" borderId="22" xfId="98" applyFont="1" applyFill="1" applyBorder="1" applyAlignment="1">
      <alignment horizontal="left" vertical="top" wrapText="1"/>
    </xf>
    <xf numFmtId="0" fontId="42" fillId="26" borderId="21" xfId="98" applyFont="1" applyFill="1" applyBorder="1" applyAlignment="1">
      <alignment horizontal="left" vertical="top" wrapText="1"/>
    </xf>
    <xf numFmtId="0" fontId="42" fillId="26" borderId="23" xfId="98" applyFont="1" applyFill="1" applyBorder="1" applyAlignment="1">
      <alignment horizontal="left" vertical="top" wrapText="1"/>
    </xf>
    <xf numFmtId="0" fontId="42" fillId="26" borderId="22" xfId="98" applyFont="1" applyFill="1" applyBorder="1" applyAlignment="1">
      <alignment horizontal="left" vertical="top" wrapText="1"/>
    </xf>
    <xf numFmtId="0" fontId="51" fillId="26" borderId="0" xfId="98" applyFont="1" applyFill="1" applyAlignment="1">
      <alignment wrapText="1"/>
    </xf>
    <xf numFmtId="0" fontId="51" fillId="25" borderId="24" xfId="98" applyFont="1" applyFill="1" applyBorder="1" applyAlignment="1">
      <alignment horizontal="center" wrapText="1"/>
    </xf>
    <xf numFmtId="0" fontId="51" fillId="25" borderId="25" xfId="98" applyFont="1" applyFill="1" applyBorder="1" applyAlignment="1">
      <alignment horizontal="center" wrapText="1"/>
    </xf>
    <xf numFmtId="0" fontId="51" fillId="25" borderId="26" xfId="98" applyFont="1" applyFill="1" applyBorder="1" applyAlignment="1">
      <alignment horizontal="center" wrapText="1"/>
    </xf>
    <xf numFmtId="0" fontId="51" fillId="26" borderId="0" xfId="98" applyFont="1" applyFill="1" applyAlignment="1">
      <alignment horizontal="center" wrapText="1"/>
    </xf>
    <xf numFmtId="0" fontId="39" fillId="26" borderId="11" xfId="98" applyFont="1" applyFill="1" applyBorder="1" applyAlignment="1">
      <alignment wrapText="1"/>
    </xf>
    <xf numFmtId="0" fontId="19" fillId="28" borderId="12" xfId="98" applyFont="1" applyFill="1" applyBorder="1" applyAlignment="1">
      <alignment horizontal="center"/>
    </xf>
    <xf numFmtId="0" fontId="19" fillId="28" borderId="11" xfId="98" applyFont="1" applyFill="1" applyBorder="1" applyAlignment="1">
      <alignment horizontal="center"/>
    </xf>
    <xf numFmtId="0" fontId="19" fillId="28" borderId="27" xfId="98" applyFont="1" applyFill="1" applyBorder="1" applyAlignment="1">
      <alignment horizontal="center"/>
    </xf>
    <xf numFmtId="0" fontId="19" fillId="24" borderId="12" xfId="98" applyFont="1" applyFill="1" applyBorder="1" applyAlignment="1">
      <alignment horizontal="center"/>
    </xf>
    <xf numFmtId="0" fontId="19" fillId="24" borderId="11" xfId="98" applyFont="1" applyFill="1" applyBorder="1" applyAlignment="1">
      <alignment horizontal="center"/>
    </xf>
    <xf numFmtId="0" fontId="19" fillId="24" borderId="27" xfId="98" applyFont="1" applyFill="1" applyBorder="1" applyAlignment="1">
      <alignment horizontal="center"/>
    </xf>
    <xf numFmtId="0" fontId="42" fillId="26" borderId="0" xfId="98" applyFont="1" applyFill="1" applyAlignment="1">
      <alignment horizontal="center" wrapText="1"/>
    </xf>
    <xf numFmtId="0" fontId="39" fillId="26" borderId="28" xfId="98" applyFont="1" applyFill="1" applyBorder="1" applyAlignment="1">
      <alignment wrapText="1"/>
    </xf>
    <xf numFmtId="0" fontId="19" fillId="28" borderId="29" xfId="98" applyFont="1" applyFill="1" applyBorder="1" applyAlignment="1">
      <alignment horizontal="center"/>
    </xf>
    <xf numFmtId="0" fontId="19" fillId="28" borderId="28" xfId="98" applyFont="1" applyFill="1" applyBorder="1" applyAlignment="1">
      <alignment horizontal="center"/>
    </xf>
    <xf numFmtId="0" fontId="19" fillId="28" borderId="30" xfId="98" applyFont="1" applyFill="1" applyBorder="1" applyAlignment="1">
      <alignment horizontal="center"/>
    </xf>
    <xf numFmtId="0" fontId="19" fillId="24" borderId="29" xfId="98" applyFont="1" applyFill="1" applyBorder="1" applyAlignment="1">
      <alignment horizontal="center"/>
    </xf>
    <xf numFmtId="0" fontId="19" fillId="24" borderId="28" xfId="98" applyFont="1" applyFill="1" applyBorder="1" applyAlignment="1">
      <alignment horizontal="center"/>
    </xf>
    <xf numFmtId="0" fontId="19" fillId="24" borderId="30" xfId="98" applyFont="1" applyFill="1" applyBorder="1" applyAlignment="1">
      <alignment horizontal="center"/>
    </xf>
    <xf numFmtId="0" fontId="19" fillId="28" borderId="0" xfId="98" applyFont="1" applyFill="1" applyBorder="1"/>
    <xf numFmtId="0" fontId="19" fillId="28" borderId="31" xfId="98" applyFont="1" applyFill="1" applyBorder="1"/>
    <xf numFmtId="0" fontId="19" fillId="26" borderId="10" xfId="98" applyFont="1" applyFill="1" applyBorder="1"/>
    <xf numFmtId="0" fontId="46" fillId="26" borderId="0" xfId="98" applyFont="1" applyFill="1"/>
    <xf numFmtId="0" fontId="19" fillId="26" borderId="0" xfId="98" applyFont="1" applyFill="1" applyAlignment="1">
      <alignment wrapText="1"/>
    </xf>
    <xf numFmtId="0" fontId="52" fillId="0" borderId="0" xfId="112" applyFont="1" applyAlignment="1">
      <alignment horizontal="left"/>
    </xf>
    <xf numFmtId="0" fontId="39" fillId="26" borderId="0" xfId="98" applyFont="1" applyFill="1"/>
    <xf numFmtId="0" fontId="1" fillId="26" borderId="0" xfId="112" applyFill="1"/>
    <xf numFmtId="0" fontId="42" fillId="26" borderId="0" xfId="98" applyFont="1" applyFill="1"/>
  </cellXfs>
  <cellStyles count="11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D34" sqref="D34"/>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1"/>
      <c r="B3" s="51"/>
      <c r="C3" s="51"/>
      <c r="D3" s="39" t="s">
        <v>6</v>
      </c>
      <c r="E3" s="39" t="s">
        <v>7</v>
      </c>
      <c r="F3" s="39" t="s">
        <v>8</v>
      </c>
      <c r="G3" s="39" t="s">
        <v>9</v>
      </c>
      <c r="H3" s="39" t="s">
        <v>10</v>
      </c>
      <c r="I3" s="39" t="s">
        <v>11</v>
      </c>
      <c r="J3" s="40" t="s">
        <v>26</v>
      </c>
    </row>
    <row r="4" spans="1:12" x14ac:dyDescent="0.2">
      <c r="A4" s="50" t="s">
        <v>28</v>
      </c>
      <c r="B4" s="50"/>
      <c r="C4" s="50"/>
      <c r="D4" s="49">
        <f>'Pricing Score Calculation'!E5</f>
        <v>30</v>
      </c>
      <c r="E4" s="44">
        <v>12.5</v>
      </c>
      <c r="F4" s="44">
        <v>4.5</v>
      </c>
      <c r="G4" s="44">
        <v>3</v>
      </c>
      <c r="H4" s="44">
        <v>3</v>
      </c>
      <c r="I4" s="44">
        <v>3</v>
      </c>
      <c r="J4" s="41">
        <f>SUM(D4:I4)</f>
        <v>56</v>
      </c>
    </row>
    <row r="5" spans="1:12" x14ac:dyDescent="0.2">
      <c r="A5" s="50" t="s">
        <v>29</v>
      </c>
      <c r="B5" s="50"/>
      <c r="C5" s="50"/>
      <c r="D5" s="49">
        <f>'Pricing Score Calculation'!E6</f>
        <v>27.066738844636919</v>
      </c>
      <c r="E5" s="44">
        <v>10</v>
      </c>
      <c r="F5" s="44">
        <v>4.5</v>
      </c>
      <c r="G5" s="44">
        <v>3</v>
      </c>
      <c r="H5" s="44">
        <v>3</v>
      </c>
      <c r="I5" s="44">
        <v>3</v>
      </c>
      <c r="J5" s="41">
        <f t="shared" ref="J5:J10" si="0">SUM(D5:I5)</f>
        <v>50.566738844636916</v>
      </c>
      <c r="L5" s="5"/>
    </row>
    <row r="6" spans="1:12" x14ac:dyDescent="0.2">
      <c r="A6" s="50" t="s">
        <v>30</v>
      </c>
      <c r="B6" s="50"/>
      <c r="C6" s="50"/>
      <c r="D6" s="49">
        <f>'Pricing Score Calculation'!E7</f>
        <v>25.609756097560975</v>
      </c>
      <c r="E6" s="44">
        <v>5</v>
      </c>
      <c r="F6" s="44">
        <v>6</v>
      </c>
      <c r="G6" s="44">
        <v>4</v>
      </c>
      <c r="H6" s="44">
        <v>4</v>
      </c>
      <c r="I6" s="44">
        <v>4</v>
      </c>
      <c r="J6" s="41">
        <f t="shared" si="0"/>
        <v>48.609756097560975</v>
      </c>
      <c r="L6" s="5"/>
    </row>
    <row r="7" spans="1:12" x14ac:dyDescent="0.2">
      <c r="A7" s="50" t="s">
        <v>31</v>
      </c>
      <c r="B7" s="50"/>
      <c r="C7" s="50"/>
      <c r="D7" s="49">
        <f>'Pricing Score Calculation'!E8</f>
        <v>26.964560862865948</v>
      </c>
      <c r="E7" s="44">
        <v>22.5</v>
      </c>
      <c r="F7" s="44">
        <v>10.5</v>
      </c>
      <c r="G7" s="44">
        <v>6.4</v>
      </c>
      <c r="H7" s="44">
        <v>6.4</v>
      </c>
      <c r="I7" s="44">
        <v>6.4</v>
      </c>
      <c r="J7" s="41">
        <f t="shared" si="0"/>
        <v>79.164560862865969</v>
      </c>
    </row>
    <row r="8" spans="1:12" x14ac:dyDescent="0.2">
      <c r="A8" s="50" t="s">
        <v>32</v>
      </c>
      <c r="B8" s="50"/>
      <c r="C8" s="50"/>
      <c r="D8" s="49">
        <f>'Pricing Score Calculation'!E9</f>
        <v>17.613932788587512</v>
      </c>
      <c r="E8" s="44">
        <v>12.5</v>
      </c>
      <c r="F8" s="44">
        <v>7.5</v>
      </c>
      <c r="G8" s="44">
        <v>5</v>
      </c>
      <c r="H8" s="44">
        <v>5</v>
      </c>
      <c r="I8" s="44">
        <v>5</v>
      </c>
      <c r="J8" s="41">
        <f t="shared" si="0"/>
        <v>52.613932788587512</v>
      </c>
    </row>
    <row r="9" spans="1:12" x14ac:dyDescent="0.2">
      <c r="A9" s="50" t="s">
        <v>33</v>
      </c>
      <c r="B9" s="50"/>
      <c r="C9" s="50"/>
      <c r="D9" s="49">
        <f>'Pricing Score Calculation'!E10</f>
        <v>23.048176175868559</v>
      </c>
      <c r="E9" s="44">
        <v>22.5</v>
      </c>
      <c r="F9" s="44">
        <v>12</v>
      </c>
      <c r="G9" s="44">
        <v>8</v>
      </c>
      <c r="H9" s="44">
        <v>8</v>
      </c>
      <c r="I9" s="44">
        <v>8</v>
      </c>
      <c r="J9" s="41">
        <f t="shared" si="0"/>
        <v>81.548176175868562</v>
      </c>
    </row>
    <row r="10" spans="1:12" x14ac:dyDescent="0.2">
      <c r="A10" s="50" t="s">
        <v>14</v>
      </c>
      <c r="B10" s="50"/>
      <c r="C10" s="50"/>
      <c r="D10" s="49">
        <f>'Pricing Score Calculation'!E11</f>
        <v>24.221453287197232</v>
      </c>
      <c r="E10" s="44">
        <v>25</v>
      </c>
      <c r="F10" s="44">
        <v>15</v>
      </c>
      <c r="G10" s="44">
        <v>10</v>
      </c>
      <c r="H10" s="44">
        <v>9</v>
      </c>
      <c r="I10" s="44">
        <v>9</v>
      </c>
      <c r="J10" s="41">
        <f t="shared" si="0"/>
        <v>92.221453287197235</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H8" sqref="H8"/>
    </sheetView>
  </sheetViews>
  <sheetFormatPr defaultRowHeight="12.75" x14ac:dyDescent="0.2"/>
  <cols>
    <col min="11" max="11" width="14.42578125" bestFit="1" customWidth="1"/>
  </cols>
  <sheetData>
    <row r="1" spans="1:15" ht="15.75" x14ac:dyDescent="0.25">
      <c r="A1" s="9" t="s">
        <v>0</v>
      </c>
      <c r="B1" s="8"/>
      <c r="C1" s="8"/>
      <c r="D1" s="8"/>
      <c r="E1" s="4"/>
      <c r="F1" s="4"/>
      <c r="G1" s="4"/>
      <c r="H1" s="4"/>
      <c r="I1" s="4"/>
    </row>
    <row r="2" spans="1:15" ht="15.75" x14ac:dyDescent="0.25">
      <c r="A2" s="4"/>
      <c r="B2" s="3"/>
      <c r="C2" s="3"/>
      <c r="D2" s="3"/>
      <c r="E2" s="3"/>
      <c r="F2" s="3"/>
      <c r="G2" s="3"/>
      <c r="H2" s="3"/>
      <c r="I2" s="3"/>
    </row>
    <row r="3" spans="1:15" x14ac:dyDescent="0.2">
      <c r="A3" s="51"/>
      <c r="B3" s="51"/>
      <c r="C3" s="51"/>
      <c r="D3" s="39" t="s">
        <v>6</v>
      </c>
      <c r="E3" s="39" t="s">
        <v>7</v>
      </c>
      <c r="F3" s="39" t="s">
        <v>8</v>
      </c>
      <c r="G3" s="39" t="s">
        <v>9</v>
      </c>
      <c r="H3" s="39" t="s">
        <v>10</v>
      </c>
      <c r="I3" s="39" t="s">
        <v>11</v>
      </c>
      <c r="J3" s="40" t="s">
        <v>26</v>
      </c>
      <c r="K3" s="6"/>
      <c r="L3" s="6"/>
      <c r="M3" s="6"/>
      <c r="N3" s="6"/>
      <c r="O3" s="6"/>
    </row>
    <row r="4" spans="1:15" x14ac:dyDescent="0.2">
      <c r="A4" s="50" t="s">
        <v>28</v>
      </c>
      <c r="B4" s="50"/>
      <c r="C4" s="50"/>
      <c r="D4" s="49">
        <f>'Pricing Score Calculation'!E5</f>
        <v>30</v>
      </c>
      <c r="E4" s="45">
        <v>19</v>
      </c>
      <c r="F4" s="45">
        <v>9</v>
      </c>
      <c r="G4" s="45">
        <v>6</v>
      </c>
      <c r="H4" s="45">
        <v>5</v>
      </c>
      <c r="I4" s="45">
        <v>9</v>
      </c>
      <c r="J4" s="41">
        <f>SUM(D4:I4)</f>
        <v>78</v>
      </c>
      <c r="K4" s="7"/>
      <c r="L4" s="7"/>
      <c r="M4" s="7"/>
      <c r="N4" s="7"/>
      <c r="O4" s="7"/>
    </row>
    <row r="5" spans="1:15" x14ac:dyDescent="0.2">
      <c r="A5" s="50" t="s">
        <v>29</v>
      </c>
      <c r="B5" s="50"/>
      <c r="C5" s="50"/>
      <c r="D5" s="49">
        <f>'Pricing Score Calculation'!E6</f>
        <v>27.066738844636919</v>
      </c>
      <c r="E5" s="45">
        <v>12.5</v>
      </c>
      <c r="F5" s="45">
        <v>6</v>
      </c>
      <c r="G5" s="45">
        <v>5</v>
      </c>
      <c r="H5" s="45">
        <v>5</v>
      </c>
      <c r="I5" s="45">
        <v>7</v>
      </c>
      <c r="J5" s="41">
        <f t="shared" ref="J5:J10" si="0">SUM(D5:I5)</f>
        <v>62.566738844636916</v>
      </c>
      <c r="K5" s="7"/>
      <c r="L5" s="7"/>
      <c r="M5" s="7"/>
      <c r="N5" s="7"/>
      <c r="O5" s="7"/>
    </row>
    <row r="6" spans="1:15" x14ac:dyDescent="0.2">
      <c r="A6" s="50" t="s">
        <v>30</v>
      </c>
      <c r="B6" s="50"/>
      <c r="C6" s="50"/>
      <c r="D6" s="49">
        <f>'Pricing Score Calculation'!E7</f>
        <v>25.609756097560975</v>
      </c>
      <c r="E6" s="45">
        <v>15</v>
      </c>
      <c r="F6" s="45">
        <v>9</v>
      </c>
      <c r="G6" s="45">
        <v>6</v>
      </c>
      <c r="H6" s="45">
        <v>6</v>
      </c>
      <c r="I6" s="45">
        <v>5</v>
      </c>
      <c r="J6" s="41">
        <f t="shared" si="0"/>
        <v>66.609756097560975</v>
      </c>
      <c r="K6" s="7"/>
      <c r="L6" s="7"/>
      <c r="M6" s="7"/>
      <c r="N6" s="7"/>
      <c r="O6" s="7"/>
    </row>
    <row r="7" spans="1:15" x14ac:dyDescent="0.2">
      <c r="A7" s="50" t="s">
        <v>31</v>
      </c>
      <c r="B7" s="50"/>
      <c r="C7" s="50"/>
      <c r="D7" s="49">
        <f>'Pricing Score Calculation'!E8</f>
        <v>26.964560862865948</v>
      </c>
      <c r="E7" s="45">
        <v>17.5</v>
      </c>
      <c r="F7" s="45">
        <v>10.5</v>
      </c>
      <c r="G7" s="45">
        <v>7</v>
      </c>
      <c r="H7" s="45">
        <v>7</v>
      </c>
      <c r="I7" s="45">
        <v>7</v>
      </c>
      <c r="J7" s="41">
        <f t="shared" si="0"/>
        <v>75.964560862865952</v>
      </c>
      <c r="K7" s="7"/>
      <c r="L7" s="7"/>
      <c r="M7" s="7"/>
      <c r="N7" s="7"/>
      <c r="O7" s="7"/>
    </row>
    <row r="8" spans="1:15" x14ac:dyDescent="0.2">
      <c r="A8" s="50" t="s">
        <v>32</v>
      </c>
      <c r="B8" s="50"/>
      <c r="C8" s="50"/>
      <c r="D8" s="49">
        <f>'Pricing Score Calculation'!E9</f>
        <v>17.613932788587512</v>
      </c>
      <c r="E8" s="45">
        <v>24</v>
      </c>
      <c r="F8" s="45">
        <v>14.700000000000001</v>
      </c>
      <c r="G8" s="45">
        <v>9</v>
      </c>
      <c r="H8" s="45">
        <v>9.6</v>
      </c>
      <c r="I8" s="45">
        <v>8</v>
      </c>
      <c r="J8" s="41">
        <f t="shared" si="0"/>
        <v>82.913932788587516</v>
      </c>
      <c r="K8" s="7"/>
      <c r="L8" s="7"/>
      <c r="M8" s="7"/>
      <c r="N8" s="7"/>
      <c r="O8" s="7"/>
    </row>
    <row r="9" spans="1:15" x14ac:dyDescent="0.2">
      <c r="A9" s="50" t="s">
        <v>33</v>
      </c>
      <c r="B9" s="50"/>
      <c r="C9" s="50"/>
      <c r="D9" s="49">
        <f>'Pricing Score Calculation'!E10</f>
        <v>23.048176175868559</v>
      </c>
      <c r="E9" s="45">
        <v>23</v>
      </c>
      <c r="F9" s="45">
        <v>13.5</v>
      </c>
      <c r="G9" s="45">
        <v>9</v>
      </c>
      <c r="H9" s="45">
        <v>9.6</v>
      </c>
      <c r="I9" s="45">
        <v>9.6</v>
      </c>
      <c r="J9" s="41">
        <f t="shared" si="0"/>
        <v>87.748176175868551</v>
      </c>
      <c r="K9" s="7"/>
      <c r="L9" s="7"/>
      <c r="M9" s="7"/>
      <c r="N9" s="7"/>
      <c r="O9" s="7"/>
    </row>
    <row r="10" spans="1:15" x14ac:dyDescent="0.2">
      <c r="A10" s="50" t="s">
        <v>14</v>
      </c>
      <c r="B10" s="50"/>
      <c r="C10" s="50"/>
      <c r="D10" s="49">
        <f>'Pricing Score Calculation'!E11</f>
        <v>24.221453287197232</v>
      </c>
      <c r="E10" s="45">
        <v>25</v>
      </c>
      <c r="F10" s="45">
        <v>15</v>
      </c>
      <c r="G10" s="45">
        <v>10</v>
      </c>
      <c r="H10" s="45">
        <v>10</v>
      </c>
      <c r="I10" s="45">
        <v>10</v>
      </c>
      <c r="J10" s="41">
        <f t="shared" si="0"/>
        <v>94.221453287197235</v>
      </c>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J7" sqref="J7"/>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row>
    <row r="3" spans="1:15" x14ac:dyDescent="0.2">
      <c r="A3" s="51"/>
      <c r="B3" s="51"/>
      <c r="C3" s="51"/>
      <c r="D3" s="39" t="s">
        <v>6</v>
      </c>
      <c r="E3" s="39" t="s">
        <v>7</v>
      </c>
      <c r="F3" s="39" t="s">
        <v>8</v>
      </c>
      <c r="G3" s="39" t="s">
        <v>9</v>
      </c>
      <c r="H3" s="39" t="s">
        <v>10</v>
      </c>
      <c r="I3" s="39" t="s">
        <v>11</v>
      </c>
      <c r="J3" s="40" t="s">
        <v>26</v>
      </c>
      <c r="K3" s="6"/>
      <c r="L3" s="6"/>
      <c r="M3" s="6"/>
      <c r="N3" s="6"/>
      <c r="O3" s="6"/>
    </row>
    <row r="4" spans="1:15" x14ac:dyDescent="0.2">
      <c r="A4" s="50" t="s">
        <v>28</v>
      </c>
      <c r="B4" s="50"/>
      <c r="C4" s="50"/>
      <c r="D4" s="49">
        <f>'Pricing Score Calculation'!E5</f>
        <v>30</v>
      </c>
      <c r="E4" s="46">
        <v>12</v>
      </c>
      <c r="F4" s="46">
        <v>7.1999999999999993</v>
      </c>
      <c r="G4" s="46">
        <v>4.8</v>
      </c>
      <c r="H4" s="46">
        <v>4.8</v>
      </c>
      <c r="I4" s="46">
        <v>5</v>
      </c>
      <c r="J4" s="41">
        <f>SUM(D4:I4)</f>
        <v>63.8</v>
      </c>
      <c r="K4" s="7"/>
      <c r="L4" s="7"/>
      <c r="M4" s="7"/>
      <c r="N4" s="7"/>
      <c r="O4" s="7"/>
    </row>
    <row r="5" spans="1:15" x14ac:dyDescent="0.2">
      <c r="A5" s="50" t="s">
        <v>29</v>
      </c>
      <c r="B5" s="50"/>
      <c r="C5" s="50"/>
      <c r="D5" s="49">
        <f>'Pricing Score Calculation'!E6</f>
        <v>27.066738844636919</v>
      </c>
      <c r="E5" s="46">
        <v>10</v>
      </c>
      <c r="F5" s="46">
        <v>6</v>
      </c>
      <c r="G5" s="46">
        <v>4.8</v>
      </c>
      <c r="H5" s="46">
        <v>4</v>
      </c>
      <c r="I5" s="46">
        <v>4</v>
      </c>
      <c r="J5" s="41">
        <f t="shared" ref="J5:J10" si="0">SUM(D5:I5)</f>
        <v>55.866738844636913</v>
      </c>
      <c r="K5" s="7"/>
      <c r="L5" s="7"/>
      <c r="M5" s="7"/>
      <c r="N5" s="7"/>
      <c r="O5" s="7"/>
    </row>
    <row r="6" spans="1:15" x14ac:dyDescent="0.2">
      <c r="A6" s="50" t="s">
        <v>30</v>
      </c>
      <c r="B6" s="50"/>
      <c r="C6" s="50"/>
      <c r="D6" s="49">
        <f>'Pricing Score Calculation'!E7</f>
        <v>25.609756097560975</v>
      </c>
      <c r="E6" s="46">
        <v>11.5</v>
      </c>
      <c r="F6" s="46">
        <v>7.1999999999999993</v>
      </c>
      <c r="G6" s="46">
        <v>4.8</v>
      </c>
      <c r="H6" s="46">
        <v>4.8</v>
      </c>
      <c r="I6" s="46">
        <v>5</v>
      </c>
      <c r="J6" s="41">
        <f t="shared" si="0"/>
        <v>58.909756097560972</v>
      </c>
      <c r="K6" s="7"/>
      <c r="L6" s="7"/>
      <c r="M6" s="7"/>
      <c r="N6" s="7"/>
      <c r="O6" s="7"/>
    </row>
    <row r="7" spans="1:15" x14ac:dyDescent="0.2">
      <c r="A7" s="50" t="s">
        <v>31</v>
      </c>
      <c r="B7" s="50"/>
      <c r="C7" s="50"/>
      <c r="D7" s="49">
        <f>'Pricing Score Calculation'!E8</f>
        <v>26.964560862865948</v>
      </c>
      <c r="E7" s="46">
        <v>13.5</v>
      </c>
      <c r="F7" s="46">
        <v>7.5</v>
      </c>
      <c r="G7" s="46">
        <v>5</v>
      </c>
      <c r="H7" s="46">
        <v>5</v>
      </c>
      <c r="I7" s="46">
        <v>5</v>
      </c>
      <c r="J7" s="41">
        <f t="shared" si="0"/>
        <v>62.964560862865952</v>
      </c>
      <c r="K7" s="7"/>
      <c r="L7" s="7"/>
      <c r="M7" s="7"/>
      <c r="N7" s="7"/>
      <c r="O7" s="7"/>
    </row>
    <row r="8" spans="1:15" x14ac:dyDescent="0.2">
      <c r="A8" s="50" t="s">
        <v>32</v>
      </c>
      <c r="B8" s="50"/>
      <c r="C8" s="50"/>
      <c r="D8" s="49">
        <f>'Pricing Score Calculation'!E9</f>
        <v>17.613932788587512</v>
      </c>
      <c r="E8" s="46">
        <v>12</v>
      </c>
      <c r="F8" s="46">
        <v>7.1999999999999993</v>
      </c>
      <c r="G8" s="46">
        <v>5</v>
      </c>
      <c r="H8" s="46">
        <v>5</v>
      </c>
      <c r="I8" s="46">
        <v>5</v>
      </c>
      <c r="J8" s="41">
        <f t="shared" si="0"/>
        <v>51.813932788587508</v>
      </c>
      <c r="K8" s="7"/>
      <c r="L8" s="7"/>
      <c r="M8" s="7"/>
      <c r="N8" s="7"/>
      <c r="O8" s="7"/>
    </row>
    <row r="9" spans="1:15" x14ac:dyDescent="0.2">
      <c r="A9" s="50" t="s">
        <v>33</v>
      </c>
      <c r="B9" s="50"/>
      <c r="C9" s="50"/>
      <c r="D9" s="49">
        <f>'Pricing Score Calculation'!E10</f>
        <v>23.048176175868559</v>
      </c>
      <c r="E9" s="46">
        <v>14</v>
      </c>
      <c r="F9" s="46">
        <v>7.5</v>
      </c>
      <c r="G9" s="46">
        <v>5</v>
      </c>
      <c r="H9" s="46">
        <v>5</v>
      </c>
      <c r="I9" s="46">
        <v>5</v>
      </c>
      <c r="J9" s="41">
        <f t="shared" si="0"/>
        <v>59.548176175868562</v>
      </c>
      <c r="K9" s="7"/>
      <c r="L9" s="7"/>
      <c r="M9" s="7"/>
      <c r="N9" s="7"/>
      <c r="O9" s="7"/>
    </row>
    <row r="10" spans="1:15" x14ac:dyDescent="0.2">
      <c r="A10" s="50" t="s">
        <v>14</v>
      </c>
      <c r="B10" s="50"/>
      <c r="C10" s="50"/>
      <c r="D10" s="49">
        <f>'Pricing Score Calculation'!E11</f>
        <v>24.221453287197232</v>
      </c>
      <c r="E10" s="46">
        <v>15</v>
      </c>
      <c r="F10" s="46">
        <v>9</v>
      </c>
      <c r="G10" s="46">
        <v>6</v>
      </c>
      <c r="H10" s="46">
        <v>6</v>
      </c>
      <c r="I10" s="46">
        <v>5</v>
      </c>
      <c r="J10" s="41">
        <f t="shared" si="0"/>
        <v>65.221453287197235</v>
      </c>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sheetData>
  <mergeCells count="8">
    <mergeCell ref="A10:C10"/>
    <mergeCell ref="A6:C6"/>
    <mergeCell ref="A7:C7"/>
    <mergeCell ref="A3:C3"/>
    <mergeCell ref="A4:C4"/>
    <mergeCell ref="A5:C5"/>
    <mergeCell ref="A8:C8"/>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H34" sqref="H34"/>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1"/>
      <c r="B3" s="51"/>
      <c r="C3" s="51"/>
      <c r="D3" s="39" t="s">
        <v>6</v>
      </c>
      <c r="E3" s="39" t="s">
        <v>7</v>
      </c>
      <c r="F3" s="39" t="s">
        <v>8</v>
      </c>
      <c r="G3" s="39" t="s">
        <v>9</v>
      </c>
      <c r="H3" s="39" t="s">
        <v>10</v>
      </c>
      <c r="I3" s="39" t="s">
        <v>11</v>
      </c>
      <c r="J3" s="40" t="s">
        <v>26</v>
      </c>
      <c r="K3" s="6"/>
      <c r="L3" s="6"/>
      <c r="M3" s="6"/>
      <c r="N3" s="6"/>
      <c r="O3" s="6"/>
    </row>
    <row r="4" spans="1:15" x14ac:dyDescent="0.2">
      <c r="A4" s="50" t="s">
        <v>28</v>
      </c>
      <c r="B4" s="50"/>
      <c r="C4" s="50"/>
      <c r="D4" s="49">
        <f>'Pricing Score Calculation'!E5</f>
        <v>30</v>
      </c>
      <c r="E4" s="47">
        <v>11</v>
      </c>
      <c r="F4" s="47">
        <v>5.4</v>
      </c>
      <c r="G4" s="47">
        <v>3.6</v>
      </c>
      <c r="H4" s="47">
        <v>3</v>
      </c>
      <c r="I4" s="47">
        <v>3.6</v>
      </c>
      <c r="J4" s="41">
        <f>SUM(D4:I4)</f>
        <v>56.6</v>
      </c>
      <c r="K4" s="7"/>
      <c r="L4" s="7"/>
      <c r="M4" s="7"/>
      <c r="N4" s="7"/>
      <c r="O4" s="7"/>
    </row>
    <row r="5" spans="1:15" x14ac:dyDescent="0.2">
      <c r="A5" s="50" t="s">
        <v>29</v>
      </c>
      <c r="B5" s="50"/>
      <c r="C5" s="50"/>
      <c r="D5" s="49">
        <f>'Pricing Score Calculation'!E6</f>
        <v>27.066738844636919</v>
      </c>
      <c r="E5" s="47">
        <v>10</v>
      </c>
      <c r="F5" s="47">
        <v>4.5</v>
      </c>
      <c r="G5" s="47">
        <v>3</v>
      </c>
      <c r="H5" s="47">
        <v>3</v>
      </c>
      <c r="I5" s="47">
        <v>3</v>
      </c>
      <c r="J5" s="41">
        <f t="shared" ref="J5:J10" si="0">SUM(D5:I5)</f>
        <v>50.566738844636916</v>
      </c>
      <c r="K5" s="7"/>
      <c r="L5" s="7"/>
      <c r="M5" s="7"/>
      <c r="N5" s="7"/>
      <c r="O5" s="7"/>
    </row>
    <row r="6" spans="1:15" x14ac:dyDescent="0.2">
      <c r="A6" s="50" t="s">
        <v>30</v>
      </c>
      <c r="B6" s="50"/>
      <c r="C6" s="50"/>
      <c r="D6" s="49">
        <f>'Pricing Score Calculation'!E7</f>
        <v>25.609756097560975</v>
      </c>
      <c r="E6" s="47">
        <v>5</v>
      </c>
      <c r="F6" s="47">
        <v>6</v>
      </c>
      <c r="G6" s="47">
        <v>4</v>
      </c>
      <c r="H6" s="47">
        <v>4</v>
      </c>
      <c r="I6" s="47">
        <v>4</v>
      </c>
      <c r="J6" s="41">
        <f t="shared" si="0"/>
        <v>48.609756097560975</v>
      </c>
      <c r="K6" s="7"/>
      <c r="L6" s="7"/>
      <c r="M6" s="7"/>
      <c r="N6" s="7"/>
      <c r="O6" s="7"/>
    </row>
    <row r="7" spans="1:15" x14ac:dyDescent="0.2">
      <c r="A7" s="50" t="s">
        <v>31</v>
      </c>
      <c r="B7" s="50"/>
      <c r="C7" s="50"/>
      <c r="D7" s="49">
        <f>'Pricing Score Calculation'!E8</f>
        <v>26.964560862865948</v>
      </c>
      <c r="E7" s="47">
        <v>22.5</v>
      </c>
      <c r="F7" s="47">
        <v>10.5</v>
      </c>
      <c r="G7" s="47">
        <v>6.4</v>
      </c>
      <c r="H7" s="47">
        <v>6.4</v>
      </c>
      <c r="I7" s="47">
        <v>6.4</v>
      </c>
      <c r="J7" s="41">
        <f t="shared" si="0"/>
        <v>79.164560862865969</v>
      </c>
      <c r="K7" s="7"/>
      <c r="L7" s="7"/>
      <c r="M7" s="7"/>
      <c r="N7" s="7"/>
      <c r="O7" s="7"/>
    </row>
    <row r="8" spans="1:15" x14ac:dyDescent="0.2">
      <c r="A8" s="50" t="s">
        <v>32</v>
      </c>
      <c r="B8" s="50"/>
      <c r="C8" s="50"/>
      <c r="D8" s="49">
        <f>'Pricing Score Calculation'!E9</f>
        <v>17.613932788587512</v>
      </c>
      <c r="E8" s="47">
        <v>10.5</v>
      </c>
      <c r="F8" s="47">
        <v>6</v>
      </c>
      <c r="G8" s="47">
        <v>5</v>
      </c>
      <c r="H8" s="47">
        <v>4.4000000000000004</v>
      </c>
      <c r="I8" s="47">
        <v>5</v>
      </c>
      <c r="J8" s="41">
        <f t="shared" si="0"/>
        <v>48.51393278858751</v>
      </c>
      <c r="K8" s="7"/>
      <c r="L8" s="7"/>
      <c r="M8" s="7"/>
      <c r="N8" s="7"/>
      <c r="O8" s="7"/>
    </row>
    <row r="9" spans="1:15" x14ac:dyDescent="0.2">
      <c r="A9" s="50" t="s">
        <v>33</v>
      </c>
      <c r="B9" s="50"/>
      <c r="C9" s="50"/>
      <c r="D9" s="49">
        <f>'Pricing Score Calculation'!E10</f>
        <v>23.048176175868559</v>
      </c>
      <c r="E9" s="47">
        <v>22.5</v>
      </c>
      <c r="F9" s="47">
        <v>12.600000000000001</v>
      </c>
      <c r="G9" s="47">
        <v>7.6</v>
      </c>
      <c r="H9" s="47">
        <v>7.6</v>
      </c>
      <c r="I9" s="47">
        <v>8</v>
      </c>
      <c r="J9" s="41">
        <f t="shared" si="0"/>
        <v>81.348176175868559</v>
      </c>
      <c r="K9" s="7"/>
      <c r="L9" s="7"/>
      <c r="M9" s="7"/>
      <c r="N9" s="7"/>
      <c r="O9" s="7"/>
    </row>
    <row r="10" spans="1:15" x14ac:dyDescent="0.2">
      <c r="A10" s="50" t="s">
        <v>14</v>
      </c>
      <c r="B10" s="50"/>
      <c r="C10" s="50"/>
      <c r="D10" s="49">
        <f>'Pricing Score Calculation'!E11</f>
        <v>24.221453287197232</v>
      </c>
      <c r="E10" s="47">
        <v>25</v>
      </c>
      <c r="F10" s="47">
        <v>13.5</v>
      </c>
      <c r="G10" s="47">
        <v>9</v>
      </c>
      <c r="H10" s="47">
        <v>8.4</v>
      </c>
      <c r="I10" s="47">
        <v>8.4</v>
      </c>
      <c r="J10" s="41">
        <f t="shared" si="0"/>
        <v>88.521453287197247</v>
      </c>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I36" sqref="I3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1"/>
      <c r="B3" s="51"/>
      <c r="C3" s="51"/>
      <c r="D3" s="39" t="s">
        <v>6</v>
      </c>
      <c r="E3" s="39" t="s">
        <v>7</v>
      </c>
      <c r="F3" s="39" t="s">
        <v>8</v>
      </c>
      <c r="G3" s="39" t="s">
        <v>9</v>
      </c>
      <c r="H3" s="39" t="s">
        <v>10</v>
      </c>
      <c r="I3" s="39" t="s">
        <v>11</v>
      </c>
      <c r="J3" s="40" t="s">
        <v>26</v>
      </c>
      <c r="K3" s="6"/>
      <c r="L3" s="6"/>
      <c r="M3" s="6"/>
      <c r="N3" s="6"/>
      <c r="O3" s="6"/>
    </row>
    <row r="4" spans="1:15" x14ac:dyDescent="0.2">
      <c r="A4" s="50" t="s">
        <v>28</v>
      </c>
      <c r="B4" s="50"/>
      <c r="C4" s="50"/>
      <c r="D4" s="49">
        <f>'Pricing Score Calculation'!E5</f>
        <v>30</v>
      </c>
      <c r="E4" s="48">
        <v>21.5</v>
      </c>
      <c r="F4" s="48">
        <v>12.899999999999999</v>
      </c>
      <c r="G4" s="48">
        <v>8.8000000000000007</v>
      </c>
      <c r="H4" s="48">
        <v>8</v>
      </c>
      <c r="I4" s="48">
        <v>8.4</v>
      </c>
      <c r="J4" s="41">
        <f>SUM(D4:I4)</f>
        <v>89.600000000000009</v>
      </c>
      <c r="K4" s="7"/>
      <c r="L4" s="7"/>
      <c r="M4" s="7"/>
      <c r="N4" s="7"/>
      <c r="O4" s="7"/>
    </row>
    <row r="5" spans="1:15" x14ac:dyDescent="0.2">
      <c r="A5" s="50" t="s">
        <v>29</v>
      </c>
      <c r="B5" s="50"/>
      <c r="C5" s="50"/>
      <c r="D5" s="49">
        <f>'Pricing Score Calculation'!E6</f>
        <v>27.066738844636919</v>
      </c>
      <c r="E5" s="48">
        <v>21</v>
      </c>
      <c r="F5" s="48">
        <v>12.899999999999999</v>
      </c>
      <c r="G5" s="48">
        <v>8</v>
      </c>
      <c r="H5" s="48">
        <v>7.6</v>
      </c>
      <c r="I5" s="48">
        <v>8</v>
      </c>
      <c r="J5" s="41">
        <f t="shared" ref="J5:J10" si="0">SUM(D5:I5)</f>
        <v>84.566738844636916</v>
      </c>
      <c r="K5" s="7"/>
      <c r="L5" s="7"/>
      <c r="M5" s="7"/>
      <c r="N5" s="7"/>
      <c r="O5" s="7"/>
    </row>
    <row r="6" spans="1:15" x14ac:dyDescent="0.2">
      <c r="A6" s="50" t="s">
        <v>30</v>
      </c>
      <c r="B6" s="50"/>
      <c r="C6" s="50"/>
      <c r="D6" s="49">
        <f>'Pricing Score Calculation'!E7</f>
        <v>25.609756097560975</v>
      </c>
      <c r="E6" s="48">
        <v>21</v>
      </c>
      <c r="F6" s="48">
        <v>12.899999999999999</v>
      </c>
      <c r="G6" s="48">
        <v>8</v>
      </c>
      <c r="H6" s="48">
        <v>7.4</v>
      </c>
      <c r="I6" s="48">
        <v>8</v>
      </c>
      <c r="J6" s="41">
        <f t="shared" si="0"/>
        <v>82.909756097560972</v>
      </c>
      <c r="K6" s="7"/>
      <c r="L6" s="7"/>
      <c r="M6" s="7"/>
      <c r="N6" s="7"/>
      <c r="O6" s="7"/>
    </row>
    <row r="7" spans="1:15" x14ac:dyDescent="0.2">
      <c r="A7" s="50" t="s">
        <v>31</v>
      </c>
      <c r="B7" s="50"/>
      <c r="C7" s="50"/>
      <c r="D7" s="49">
        <f>'Pricing Score Calculation'!E8</f>
        <v>26.964560862865948</v>
      </c>
      <c r="E7" s="48">
        <v>23.5</v>
      </c>
      <c r="F7" s="48">
        <v>14.399999999999999</v>
      </c>
      <c r="G7" s="48">
        <v>9.1999999999999993</v>
      </c>
      <c r="H7" s="48">
        <v>8.6</v>
      </c>
      <c r="I7" s="48">
        <v>8.8000000000000007</v>
      </c>
      <c r="J7" s="41">
        <f t="shared" si="0"/>
        <v>91.464560862865937</v>
      </c>
      <c r="K7" s="7"/>
      <c r="L7" s="7"/>
      <c r="M7" s="7"/>
      <c r="N7" s="7"/>
      <c r="O7" s="7"/>
    </row>
    <row r="8" spans="1:15" x14ac:dyDescent="0.2">
      <c r="A8" s="50" t="s">
        <v>32</v>
      </c>
      <c r="B8" s="50"/>
      <c r="C8" s="50"/>
      <c r="D8" s="49">
        <f>'Pricing Score Calculation'!E9</f>
        <v>17.613932788587512</v>
      </c>
      <c r="E8" s="48">
        <v>23.5</v>
      </c>
      <c r="F8" s="48">
        <v>14.399999999999999</v>
      </c>
      <c r="G8" s="48">
        <v>9.8000000000000007</v>
      </c>
      <c r="H8" s="48">
        <v>10</v>
      </c>
      <c r="I8" s="48">
        <v>10</v>
      </c>
      <c r="J8" s="41">
        <f t="shared" si="0"/>
        <v>85.313932788587508</v>
      </c>
      <c r="K8" s="7"/>
      <c r="L8" s="7"/>
      <c r="M8" s="7"/>
      <c r="N8" s="7"/>
      <c r="O8" s="7"/>
    </row>
    <row r="9" spans="1:15" x14ac:dyDescent="0.2">
      <c r="A9" s="50" t="s">
        <v>33</v>
      </c>
      <c r="B9" s="50"/>
      <c r="C9" s="50"/>
      <c r="D9" s="49">
        <f>'Pricing Score Calculation'!E10</f>
        <v>23.048176175868559</v>
      </c>
      <c r="E9" s="48">
        <v>22.5</v>
      </c>
      <c r="F9" s="48">
        <v>13.799999999999999</v>
      </c>
      <c r="G9" s="48">
        <v>9.1999999999999993</v>
      </c>
      <c r="H9" s="48">
        <v>8.6</v>
      </c>
      <c r="I9" s="48">
        <v>9</v>
      </c>
      <c r="J9" s="41">
        <f t="shared" si="0"/>
        <v>86.148176175868556</v>
      </c>
      <c r="K9" s="7"/>
      <c r="L9" s="7"/>
      <c r="M9" s="7"/>
      <c r="N9" s="7"/>
      <c r="O9" s="7"/>
    </row>
    <row r="10" spans="1:15" x14ac:dyDescent="0.2">
      <c r="A10" s="50" t="s">
        <v>14</v>
      </c>
      <c r="B10" s="50"/>
      <c r="C10" s="50"/>
      <c r="D10" s="49">
        <f>'Pricing Score Calculation'!E11</f>
        <v>24.221453287197232</v>
      </c>
      <c r="E10" s="48">
        <v>23.5</v>
      </c>
      <c r="F10" s="48">
        <v>14.399999999999999</v>
      </c>
      <c r="G10" s="48">
        <v>9.8000000000000007</v>
      </c>
      <c r="H10" s="48">
        <v>9.4</v>
      </c>
      <c r="I10" s="48">
        <v>9.6</v>
      </c>
      <c r="J10" s="41">
        <f t="shared" si="0"/>
        <v>90.921453287197238</v>
      </c>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sheetData>
  <mergeCells count="8">
    <mergeCell ref="A8:C8"/>
    <mergeCell ref="A9:C9"/>
    <mergeCell ref="A10:C10"/>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1"/>
  <sheetViews>
    <sheetView workbookViewId="0">
      <selection activeCell="C30" sqref="C30"/>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56" t="s">
        <v>24</v>
      </c>
      <c r="B1" s="56"/>
      <c r="C1" s="28"/>
      <c r="D1" s="28"/>
      <c r="E1" s="28"/>
    </row>
    <row r="2" spans="1:16" x14ac:dyDescent="0.2">
      <c r="A2" s="58" t="s">
        <v>18</v>
      </c>
      <c r="B2" s="61" t="s">
        <v>19</v>
      </c>
      <c r="C2" s="64" t="s">
        <v>22</v>
      </c>
      <c r="D2" s="64" t="s">
        <v>20</v>
      </c>
      <c r="E2" s="64" t="s">
        <v>21</v>
      </c>
      <c r="G2" s="57" t="s">
        <v>27</v>
      </c>
      <c r="H2" s="57"/>
      <c r="I2" s="57"/>
      <c r="J2" s="57"/>
      <c r="K2" s="57"/>
      <c r="L2" s="57"/>
      <c r="M2" s="57"/>
      <c r="N2" s="57"/>
      <c r="O2" s="57"/>
      <c r="P2" s="57"/>
    </row>
    <row r="3" spans="1:16" x14ac:dyDescent="0.2">
      <c r="A3" s="59"/>
      <c r="B3" s="62"/>
      <c r="C3" s="65"/>
      <c r="D3" s="65"/>
      <c r="E3" s="65"/>
      <c r="G3" s="57"/>
      <c r="H3" s="57"/>
      <c r="I3" s="57"/>
      <c r="J3" s="57"/>
      <c r="K3" s="57"/>
      <c r="L3" s="57"/>
      <c r="M3" s="57"/>
      <c r="N3" s="57"/>
      <c r="O3" s="57"/>
      <c r="P3" s="57"/>
    </row>
    <row r="4" spans="1:16" ht="13.5" thickBot="1" x14ac:dyDescent="0.25">
      <c r="A4" s="60"/>
      <c r="B4" s="63"/>
      <c r="C4" s="66"/>
      <c r="D4" s="66"/>
      <c r="E4" s="66"/>
      <c r="G4" s="57"/>
      <c r="H4" s="57"/>
      <c r="I4" s="57"/>
      <c r="J4" s="57"/>
      <c r="K4" s="57"/>
      <c r="L4" s="57"/>
      <c r="M4" s="57"/>
      <c r="N4" s="57"/>
      <c r="O4" s="57"/>
      <c r="P4" s="57"/>
    </row>
    <row r="5" spans="1:16" x14ac:dyDescent="0.2">
      <c r="A5" s="21" t="str">
        <f>'Evaluator 5'!A4:C4</f>
        <v>CMC</v>
      </c>
      <c r="B5" s="30">
        <v>700000</v>
      </c>
      <c r="C5" s="52">
        <v>30</v>
      </c>
      <c r="D5" s="54">
        <f>MIN(B5:B11)</f>
        <v>700000</v>
      </c>
      <c r="E5" s="23">
        <f>$C$5*($D$5/B5)</f>
        <v>30</v>
      </c>
    </row>
    <row r="6" spans="1:16" x14ac:dyDescent="0.2">
      <c r="A6" s="21" t="str">
        <f>'Evaluator 5'!A5:C5</f>
        <v>DT Construction</v>
      </c>
      <c r="B6" s="30">
        <v>775860</v>
      </c>
      <c r="C6" s="53"/>
      <c r="D6" s="55"/>
      <c r="E6" s="23">
        <f t="shared" ref="E6:E11" si="0">$C$5*($D$5/B6)</f>
        <v>27.066738844636919</v>
      </c>
    </row>
    <row r="7" spans="1:16" x14ac:dyDescent="0.2">
      <c r="A7" s="21" t="str">
        <f>'Evaluator 5'!A6:C6</f>
        <v>E Contractors</v>
      </c>
      <c r="B7" s="30">
        <v>820000</v>
      </c>
      <c r="C7" s="53"/>
      <c r="D7" s="55"/>
      <c r="E7" s="23">
        <f t="shared" si="0"/>
        <v>25.609756097560975</v>
      </c>
    </row>
    <row r="8" spans="1:16" x14ac:dyDescent="0.2">
      <c r="A8" s="21" t="str">
        <f>'Evaluator 5'!A7:C7</f>
        <v>Nash</v>
      </c>
      <c r="B8" s="30">
        <v>778800</v>
      </c>
      <c r="C8" s="53"/>
      <c r="D8" s="55"/>
      <c r="E8" s="23">
        <f t="shared" si="0"/>
        <v>26.964560862865948</v>
      </c>
      <c r="I8" s="29"/>
      <c r="J8" s="29"/>
      <c r="K8" s="29"/>
      <c r="L8" s="29"/>
      <c r="M8" s="29"/>
      <c r="N8" s="29"/>
      <c r="O8" s="29"/>
    </row>
    <row r="9" spans="1:16" x14ac:dyDescent="0.2">
      <c r="A9" s="21" t="str">
        <f>'Evaluator 5'!A8:C8</f>
        <v>Noble</v>
      </c>
      <c r="B9" s="30">
        <v>1192238</v>
      </c>
      <c r="C9" s="53"/>
      <c r="D9" s="55"/>
      <c r="E9" s="23">
        <f t="shared" si="0"/>
        <v>17.613932788587512</v>
      </c>
      <c r="I9" s="29"/>
      <c r="J9" s="29"/>
      <c r="K9" s="29"/>
      <c r="L9" s="29"/>
      <c r="M9" s="29"/>
      <c r="N9" s="29"/>
      <c r="O9" s="29"/>
    </row>
    <row r="10" spans="1:16" x14ac:dyDescent="0.2">
      <c r="A10" s="21" t="str">
        <f>'Evaluator 5'!A9:C9</f>
        <v>The Trevino Group</v>
      </c>
      <c r="B10" s="30">
        <v>911135</v>
      </c>
      <c r="C10" s="53"/>
      <c r="D10" s="55"/>
      <c r="E10" s="23">
        <f t="shared" si="0"/>
        <v>23.048176175868559</v>
      </c>
    </row>
    <row r="11" spans="1:16" x14ac:dyDescent="0.2">
      <c r="A11" s="21" t="str">
        <f>'Evaluator 5'!A10:C10</f>
        <v>Vaughn</v>
      </c>
      <c r="B11" s="30">
        <v>867000</v>
      </c>
      <c r="C11" s="53"/>
      <c r="D11" s="55"/>
      <c r="E11" s="23">
        <f t="shared" si="0"/>
        <v>24.221453287197232</v>
      </c>
    </row>
  </sheetData>
  <mergeCells count="9">
    <mergeCell ref="C5:C11"/>
    <mergeCell ref="D5:D11"/>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H18" sqref="H18"/>
    </sheetView>
  </sheetViews>
  <sheetFormatPr defaultRowHeight="15" x14ac:dyDescent="0.2"/>
  <cols>
    <col min="1" max="1" width="33" style="12" customWidth="1"/>
    <col min="2" max="2" width="7.85546875" style="12" bestFit="1" customWidth="1"/>
    <col min="3" max="3" width="7"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67" t="s">
        <v>34</v>
      </c>
      <c r="B3" s="67"/>
      <c r="C3" s="67"/>
      <c r="D3" s="67"/>
      <c r="E3" s="67"/>
      <c r="F3" s="67"/>
      <c r="G3" s="67"/>
      <c r="H3" s="67"/>
    </row>
    <row r="4" spans="1:16" x14ac:dyDescent="0.2">
      <c r="A4" s="11"/>
      <c r="B4" s="11"/>
      <c r="C4" s="11"/>
      <c r="D4" s="11"/>
      <c r="E4" s="11"/>
      <c r="F4" s="11"/>
      <c r="G4" s="13"/>
      <c r="H4" s="13"/>
    </row>
    <row r="5" spans="1:16" ht="15.75" x14ac:dyDescent="0.25">
      <c r="G5" s="22" t="s">
        <v>23</v>
      </c>
      <c r="H5" s="14"/>
      <c r="I5" s="22"/>
      <c r="J5" s="14"/>
      <c r="O5" s="68" t="s">
        <v>16</v>
      </c>
      <c r="P5" s="68"/>
    </row>
    <row r="6" spans="1:16" s="17" customFormat="1" ht="135" customHeight="1" x14ac:dyDescent="0.2">
      <c r="A6" s="15"/>
      <c r="B6" s="16" t="s">
        <v>1</v>
      </c>
      <c r="C6" s="16" t="s">
        <v>2</v>
      </c>
      <c r="D6" s="16" t="s">
        <v>3</v>
      </c>
      <c r="E6" s="16" t="s">
        <v>4</v>
      </c>
      <c r="F6" s="16" t="s">
        <v>5</v>
      </c>
      <c r="G6" s="25" t="s">
        <v>17</v>
      </c>
      <c r="I6" s="12"/>
      <c r="J6" s="16" t="str">
        <f>B6</f>
        <v>Evaluator 1</v>
      </c>
      <c r="K6" s="16" t="str">
        <f>C6</f>
        <v>Evaluator 2</v>
      </c>
      <c r="L6" s="16" t="str">
        <f>D6</f>
        <v>Evaluator 3</v>
      </c>
      <c r="M6" s="16" t="str">
        <f>E6</f>
        <v>Evaluator 4</v>
      </c>
      <c r="N6" s="16" t="str">
        <f>F6</f>
        <v>Evaluator 5</v>
      </c>
      <c r="O6" s="25" t="s">
        <v>25</v>
      </c>
      <c r="P6" s="20" t="s">
        <v>15</v>
      </c>
    </row>
    <row r="7" spans="1:16" ht="16.5" customHeight="1" x14ac:dyDescent="0.25">
      <c r="A7" s="42" t="str">
        <f>'Evaluator 1'!A4:C4</f>
        <v>CMC</v>
      </c>
      <c r="B7" s="31">
        <f>'Evaluator 1'!J4</f>
        <v>56</v>
      </c>
      <c r="C7" s="31">
        <f>'Evaluator 2'!J4</f>
        <v>78</v>
      </c>
      <c r="D7" s="31">
        <f>'Evaluator 3'!J4</f>
        <v>63.8</v>
      </c>
      <c r="E7" s="31">
        <f>'Evaluator 4'!J4</f>
        <v>56.6</v>
      </c>
      <c r="F7" s="31">
        <f>'Evaluator 5'!J4</f>
        <v>89.600000000000009</v>
      </c>
      <c r="G7" s="26">
        <f t="shared" ref="G7:G13" si="0">AVERAGE(B7:F7)</f>
        <v>68.8</v>
      </c>
      <c r="H7" s="24"/>
      <c r="I7" s="24"/>
      <c r="J7" s="18">
        <f>RANK(B7,$B$7:$B$13,0)</f>
        <v>4</v>
      </c>
      <c r="K7" s="18">
        <f>RANK(C7,$C$7:$C$13,0)</f>
        <v>4</v>
      </c>
      <c r="L7" s="18">
        <f>RANK(D7,$D$7:$D$13,0)</f>
        <v>2</v>
      </c>
      <c r="M7" s="18">
        <f>RANK(E7,$E$7:$E$13,0)</f>
        <v>4</v>
      </c>
      <c r="N7" s="18">
        <f>RANK(F7,$F$7:$F$13,0)</f>
        <v>3</v>
      </c>
      <c r="O7" s="27">
        <f t="shared" ref="O7:O13" si="1">AVERAGE(J7:N7)</f>
        <v>3.4</v>
      </c>
      <c r="P7" s="37">
        <f>RANK(O7,$O$7:$O$13,1)</f>
        <v>4</v>
      </c>
    </row>
    <row r="8" spans="1:16" ht="16.5" customHeight="1" x14ac:dyDescent="0.25">
      <c r="A8" s="42" t="str">
        <f>'Evaluator 1'!A5:C5</f>
        <v>DT Construction</v>
      </c>
      <c r="B8" s="31">
        <f>'Evaluator 1'!J5</f>
        <v>50.566738844636916</v>
      </c>
      <c r="C8" s="31">
        <f>'Evaluator 2'!J5</f>
        <v>62.566738844636916</v>
      </c>
      <c r="D8" s="31">
        <f>'Evaluator 3'!J5</f>
        <v>55.866738844636913</v>
      </c>
      <c r="E8" s="31">
        <f>'Evaluator 4'!J5</f>
        <v>50.566738844636916</v>
      </c>
      <c r="F8" s="31">
        <f>'Evaluator 5'!J5</f>
        <v>84.566738844636916</v>
      </c>
      <c r="G8" s="26">
        <f t="shared" si="0"/>
        <v>60.826738844636921</v>
      </c>
      <c r="H8" s="24"/>
      <c r="I8" s="24"/>
      <c r="J8" s="18">
        <f t="shared" ref="J8:J13" si="2">RANK(B8,$B$7:$B$13,0)</f>
        <v>6</v>
      </c>
      <c r="K8" s="18">
        <f t="shared" ref="K8:K13" si="3">RANK(C8,$C$7:$C$13,0)</f>
        <v>7</v>
      </c>
      <c r="L8" s="18">
        <f t="shared" ref="L8:L13" si="4">RANK(D8,$D$7:$D$13,0)</f>
        <v>6</v>
      </c>
      <c r="M8" s="18">
        <f t="shared" ref="M8:M13" si="5">RANK(E8,$E$7:$E$13,0)</f>
        <v>5</v>
      </c>
      <c r="N8" s="18">
        <f t="shared" ref="N8:N13" si="6">RANK(F8,$F$7:$F$13,0)</f>
        <v>6</v>
      </c>
      <c r="O8" s="27">
        <f t="shared" si="1"/>
        <v>6</v>
      </c>
      <c r="P8" s="37">
        <f t="shared" ref="P8:P13" si="7">RANK(O8,$O$7:$O$13,1)</f>
        <v>6</v>
      </c>
    </row>
    <row r="9" spans="1:16" ht="16.5" customHeight="1" x14ac:dyDescent="0.25">
      <c r="A9" s="42" t="str">
        <f>'Evaluator 1'!A6:C6</f>
        <v>E Contractors</v>
      </c>
      <c r="B9" s="31">
        <f>'Evaluator 1'!J6</f>
        <v>48.609756097560975</v>
      </c>
      <c r="C9" s="31">
        <f>'Evaluator 2'!J6</f>
        <v>66.609756097560975</v>
      </c>
      <c r="D9" s="31">
        <f>'Evaluator 3'!J6</f>
        <v>58.909756097560972</v>
      </c>
      <c r="E9" s="31">
        <f>'Evaluator 4'!J6</f>
        <v>48.609756097560975</v>
      </c>
      <c r="F9" s="31">
        <f>'Evaluator 5'!J6</f>
        <v>82.909756097560972</v>
      </c>
      <c r="G9" s="26">
        <f t="shared" si="0"/>
        <v>61.129756097560971</v>
      </c>
      <c r="H9" s="24"/>
      <c r="I9" s="24"/>
      <c r="J9" s="18">
        <f t="shared" si="2"/>
        <v>7</v>
      </c>
      <c r="K9" s="18">
        <f t="shared" si="3"/>
        <v>6</v>
      </c>
      <c r="L9" s="18">
        <f t="shared" si="4"/>
        <v>5</v>
      </c>
      <c r="M9" s="18">
        <f t="shared" si="5"/>
        <v>6</v>
      </c>
      <c r="N9" s="18">
        <f t="shared" si="6"/>
        <v>7</v>
      </c>
      <c r="O9" s="27">
        <f t="shared" si="1"/>
        <v>6.2</v>
      </c>
      <c r="P9" s="37">
        <f t="shared" si="7"/>
        <v>7</v>
      </c>
    </row>
    <row r="10" spans="1:16" ht="15.75" x14ac:dyDescent="0.25">
      <c r="A10" s="42" t="str">
        <f>'Evaluator 1'!A7:C7</f>
        <v>Nash</v>
      </c>
      <c r="B10" s="31">
        <f>'Evaluator 1'!J7</f>
        <v>79.164560862865969</v>
      </c>
      <c r="C10" s="31">
        <f>'Evaluator 2'!J7</f>
        <v>75.964560862865952</v>
      </c>
      <c r="D10" s="31">
        <f>'Evaluator 3'!J7</f>
        <v>62.964560862865952</v>
      </c>
      <c r="E10" s="31">
        <f>'Evaluator 4'!J7</f>
        <v>79.164560862865969</v>
      </c>
      <c r="F10" s="31">
        <f>'Evaluator 5'!J7</f>
        <v>91.464560862865937</v>
      </c>
      <c r="G10" s="26">
        <f t="shared" si="0"/>
        <v>77.744560862865953</v>
      </c>
      <c r="H10" s="24"/>
      <c r="I10" s="24"/>
      <c r="J10" s="18">
        <f t="shared" si="2"/>
        <v>3</v>
      </c>
      <c r="K10" s="18">
        <f t="shared" si="3"/>
        <v>5</v>
      </c>
      <c r="L10" s="18">
        <f t="shared" si="4"/>
        <v>3</v>
      </c>
      <c r="M10" s="18">
        <f t="shared" si="5"/>
        <v>3</v>
      </c>
      <c r="N10" s="18">
        <f t="shared" si="6"/>
        <v>1</v>
      </c>
      <c r="O10" s="27">
        <f t="shared" si="1"/>
        <v>3</v>
      </c>
      <c r="P10" s="37">
        <f t="shared" si="7"/>
        <v>3</v>
      </c>
    </row>
    <row r="11" spans="1:16" ht="15.75" x14ac:dyDescent="0.25">
      <c r="A11" s="42" t="str">
        <f>'Evaluator 1'!A8:C8</f>
        <v>Noble</v>
      </c>
      <c r="B11" s="31">
        <f>'Evaluator 1'!J8</f>
        <v>52.613932788587512</v>
      </c>
      <c r="C11" s="31">
        <f>'Evaluator 2'!J8</f>
        <v>82.913932788587516</v>
      </c>
      <c r="D11" s="31">
        <f>'Evaluator 3'!J8</f>
        <v>51.813932788587508</v>
      </c>
      <c r="E11" s="31">
        <f>'Evaluator 4'!J8</f>
        <v>48.51393278858751</v>
      </c>
      <c r="F11" s="31">
        <f>'Evaluator 5'!J8</f>
        <v>85.313932788587508</v>
      </c>
      <c r="G11" s="26">
        <f t="shared" si="0"/>
        <v>64.233932788587509</v>
      </c>
      <c r="H11" s="24"/>
      <c r="I11" s="24"/>
      <c r="J11" s="18">
        <f t="shared" si="2"/>
        <v>5</v>
      </c>
      <c r="K11" s="18">
        <f t="shared" si="3"/>
        <v>3</v>
      </c>
      <c r="L11" s="18">
        <f t="shared" si="4"/>
        <v>7</v>
      </c>
      <c r="M11" s="18">
        <f t="shared" si="5"/>
        <v>7</v>
      </c>
      <c r="N11" s="18">
        <f t="shared" si="6"/>
        <v>5</v>
      </c>
      <c r="O11" s="27">
        <f t="shared" si="1"/>
        <v>5.4</v>
      </c>
      <c r="P11" s="37">
        <f t="shared" si="7"/>
        <v>5</v>
      </c>
    </row>
    <row r="12" spans="1:16" ht="15.75" x14ac:dyDescent="0.25">
      <c r="A12" s="42" t="str">
        <f>'Evaluator 1'!A9:C9</f>
        <v>The Trevino Group</v>
      </c>
      <c r="B12" s="31">
        <f>'Evaluator 1'!J9</f>
        <v>81.548176175868562</v>
      </c>
      <c r="C12" s="31">
        <f>'Evaluator 2'!J9</f>
        <v>87.748176175868551</v>
      </c>
      <c r="D12" s="31">
        <f>'Evaluator 3'!J9</f>
        <v>59.548176175868562</v>
      </c>
      <c r="E12" s="31">
        <f>'Evaluator 4'!J9</f>
        <v>81.348176175868559</v>
      </c>
      <c r="F12" s="31">
        <f>'Evaluator 5'!J9</f>
        <v>86.148176175868556</v>
      </c>
      <c r="G12" s="26">
        <f t="shared" si="0"/>
        <v>79.268176175868561</v>
      </c>
      <c r="H12" s="24"/>
      <c r="I12" s="24"/>
      <c r="J12" s="18">
        <f t="shared" si="2"/>
        <v>2</v>
      </c>
      <c r="K12" s="18">
        <f t="shared" si="3"/>
        <v>2</v>
      </c>
      <c r="L12" s="18">
        <f t="shared" si="4"/>
        <v>4</v>
      </c>
      <c r="M12" s="18">
        <f t="shared" si="5"/>
        <v>2</v>
      </c>
      <c r="N12" s="18">
        <f t="shared" si="6"/>
        <v>4</v>
      </c>
      <c r="O12" s="27">
        <f t="shared" si="1"/>
        <v>2.8</v>
      </c>
      <c r="P12" s="37">
        <f t="shared" si="7"/>
        <v>2</v>
      </c>
    </row>
    <row r="13" spans="1:16" s="38" customFormat="1" ht="15.75" x14ac:dyDescent="0.25">
      <c r="A13" s="35" t="str">
        <f>'Evaluator 1'!A10:C10</f>
        <v>Vaughn</v>
      </c>
      <c r="B13" s="36">
        <f>'Evaluator 1'!J10</f>
        <v>92.221453287197235</v>
      </c>
      <c r="C13" s="36">
        <f>'Evaluator 2'!J10</f>
        <v>94.221453287197235</v>
      </c>
      <c r="D13" s="36">
        <f>'Evaluator 3'!J10</f>
        <v>65.221453287197235</v>
      </c>
      <c r="E13" s="36">
        <f>'Evaluator 4'!J10</f>
        <v>88.521453287197247</v>
      </c>
      <c r="F13" s="36">
        <f>'Evaluator 5'!J10</f>
        <v>90.921453287197238</v>
      </c>
      <c r="G13" s="43">
        <f t="shared" si="0"/>
        <v>86.221453287197235</v>
      </c>
      <c r="H13" s="34"/>
      <c r="I13" s="34"/>
      <c r="J13" s="33">
        <f t="shared" si="2"/>
        <v>1</v>
      </c>
      <c r="K13" s="33">
        <f t="shared" si="3"/>
        <v>1</v>
      </c>
      <c r="L13" s="33">
        <f t="shared" si="4"/>
        <v>1</v>
      </c>
      <c r="M13" s="33">
        <f t="shared" si="5"/>
        <v>1</v>
      </c>
      <c r="N13" s="33">
        <f t="shared" si="6"/>
        <v>2</v>
      </c>
      <c r="O13" s="32">
        <f t="shared" si="1"/>
        <v>1.2</v>
      </c>
      <c r="P13" s="38">
        <f t="shared" si="7"/>
        <v>1</v>
      </c>
    </row>
    <row r="15" spans="1:16" x14ac:dyDescent="0.2">
      <c r="P15" s="37"/>
    </row>
    <row r="16" spans="1:16" x14ac:dyDescent="0.2">
      <c r="A16" s="19"/>
    </row>
    <row r="26" spans="1:1" x14ac:dyDescent="0.2">
      <c r="A26" s="19" t="s">
        <v>13</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tabSelected="1" zoomScaleNormal="100" workbookViewId="0">
      <selection activeCell="I30" sqref="I30"/>
    </sheetView>
  </sheetViews>
  <sheetFormatPr defaultRowHeight="12.75" x14ac:dyDescent="0.2"/>
  <cols>
    <col min="1" max="1" width="20.7109375" style="71" customWidth="1"/>
    <col min="2" max="19" width="9.5703125" style="71" customWidth="1"/>
    <col min="20" max="16384" width="9.140625" style="71"/>
  </cols>
  <sheetData>
    <row r="1" spans="1:21" ht="15.75" customHeight="1" x14ac:dyDescent="0.25">
      <c r="A1" s="69" t="s">
        <v>35</v>
      </c>
      <c r="B1" s="69"/>
      <c r="C1" s="69"/>
      <c r="D1" s="69"/>
      <c r="E1" s="69"/>
      <c r="F1" s="69"/>
      <c r="G1" s="69"/>
      <c r="H1" s="69"/>
      <c r="I1" s="69"/>
      <c r="J1" s="70"/>
    </row>
    <row r="2" spans="1:21" ht="15.75" x14ac:dyDescent="0.25">
      <c r="A2" s="72" t="s">
        <v>34</v>
      </c>
      <c r="B2" s="72"/>
      <c r="C2" s="72"/>
      <c r="D2" s="72"/>
      <c r="E2" s="72"/>
      <c r="F2" s="72"/>
      <c r="G2" s="72"/>
      <c r="H2" s="72"/>
      <c r="I2" s="72"/>
      <c r="J2" s="73"/>
    </row>
    <row r="3" spans="1:21" x14ac:dyDescent="0.2">
      <c r="A3" s="74" t="s">
        <v>36</v>
      </c>
      <c r="B3" s="75"/>
      <c r="C3" s="75"/>
      <c r="D3" s="75"/>
    </row>
    <row r="4" spans="1:21" ht="15" customHeight="1" x14ac:dyDescent="0.2">
      <c r="A4" s="74" t="s">
        <v>37</v>
      </c>
      <c r="B4" s="76" t="s">
        <v>38</v>
      </c>
      <c r="C4" s="76"/>
      <c r="D4" s="76"/>
      <c r="E4" s="77"/>
    </row>
    <row r="5" spans="1:21" ht="20.25" customHeight="1" x14ac:dyDescent="0.25">
      <c r="A5" s="78" t="s">
        <v>39</v>
      </c>
      <c r="B5" s="78"/>
      <c r="C5" s="79"/>
      <c r="D5" s="79"/>
      <c r="E5" s="79"/>
      <c r="F5" s="79"/>
      <c r="G5" s="79"/>
      <c r="H5" s="80"/>
      <c r="I5" s="80"/>
    </row>
    <row r="6" spans="1:21" ht="24.75" customHeight="1" thickBot="1" x14ac:dyDescent="0.25">
      <c r="A6" s="81"/>
      <c r="B6" s="82" t="s">
        <v>40</v>
      </c>
      <c r="C6" s="82"/>
      <c r="D6" s="82"/>
      <c r="E6" s="82"/>
      <c r="F6" s="82"/>
      <c r="G6" s="82"/>
      <c r="H6" s="82"/>
      <c r="I6" s="82"/>
    </row>
    <row r="7" spans="1:21" ht="15" customHeight="1" x14ac:dyDescent="0.25">
      <c r="B7" s="83"/>
    </row>
    <row r="8" spans="1:21" ht="15" customHeight="1" x14ac:dyDescent="0.25">
      <c r="B8" s="83"/>
    </row>
    <row r="9" spans="1:21" ht="15" customHeight="1" x14ac:dyDescent="0.25">
      <c r="B9" s="83"/>
    </row>
    <row r="10" spans="1:21" ht="15" customHeight="1" x14ac:dyDescent="0.2"/>
    <row r="11" spans="1:21" ht="11.25" customHeight="1" thickBot="1" x14ac:dyDescent="0.25"/>
    <row r="12" spans="1:21" s="84" customFormat="1" ht="13.5" thickBot="1" x14ac:dyDescent="0.25">
      <c r="B12" s="85" t="s">
        <v>41</v>
      </c>
      <c r="C12" s="86"/>
      <c r="D12" s="87"/>
      <c r="E12" s="85" t="s">
        <v>42</v>
      </c>
      <c r="F12" s="86"/>
      <c r="G12" s="87"/>
      <c r="H12" s="85" t="s">
        <v>43</v>
      </c>
      <c r="I12" s="86"/>
      <c r="J12" s="87"/>
      <c r="K12" s="85" t="s">
        <v>44</v>
      </c>
      <c r="L12" s="86"/>
      <c r="M12" s="87"/>
      <c r="N12" s="85" t="s">
        <v>45</v>
      </c>
      <c r="O12" s="86"/>
      <c r="P12" s="87"/>
      <c r="Q12" s="85" t="s">
        <v>46</v>
      </c>
      <c r="R12" s="86"/>
      <c r="S12" s="87"/>
    </row>
    <row r="13" spans="1:21" s="84" customFormat="1" ht="112.5" customHeight="1" x14ac:dyDescent="0.2">
      <c r="B13" s="88" t="s">
        <v>47</v>
      </c>
      <c r="C13" s="89"/>
      <c r="D13" s="90"/>
      <c r="E13" s="91" t="s">
        <v>48</v>
      </c>
      <c r="F13" s="89"/>
      <c r="G13" s="90"/>
      <c r="H13" s="91" t="s">
        <v>49</v>
      </c>
      <c r="I13" s="89"/>
      <c r="J13" s="90"/>
      <c r="K13" s="91" t="s">
        <v>50</v>
      </c>
      <c r="L13" s="89"/>
      <c r="M13" s="90"/>
      <c r="N13" s="91" t="s">
        <v>51</v>
      </c>
      <c r="O13" s="89"/>
      <c r="P13" s="90"/>
      <c r="Q13" s="91" t="s">
        <v>52</v>
      </c>
      <c r="R13" s="89"/>
      <c r="S13" s="90"/>
    </row>
    <row r="14" spans="1:21" s="96" customFormat="1" ht="11.25" customHeight="1" x14ac:dyDescent="0.2">
      <c r="A14" s="92"/>
      <c r="B14" s="93" t="s">
        <v>53</v>
      </c>
      <c r="C14" s="94"/>
      <c r="D14" s="95"/>
      <c r="E14" s="93" t="s">
        <v>53</v>
      </c>
      <c r="F14" s="94"/>
      <c r="G14" s="95"/>
      <c r="H14" s="93" t="s">
        <v>53</v>
      </c>
      <c r="I14" s="94"/>
      <c r="J14" s="95"/>
      <c r="K14" s="93" t="s">
        <v>53</v>
      </c>
      <c r="L14" s="94"/>
      <c r="M14" s="95"/>
      <c r="N14" s="93" t="s">
        <v>53</v>
      </c>
      <c r="O14" s="94"/>
      <c r="P14" s="95"/>
      <c r="Q14" s="93" t="s">
        <v>53</v>
      </c>
      <c r="R14" s="94"/>
      <c r="S14" s="95"/>
    </row>
    <row r="15" spans="1:21" s="96" customFormat="1" x14ac:dyDescent="0.2">
      <c r="A15" s="97" t="s">
        <v>28</v>
      </c>
      <c r="B15" s="98"/>
      <c r="C15" s="99"/>
      <c r="D15" s="100"/>
      <c r="E15" s="101"/>
      <c r="F15" s="102"/>
      <c r="G15" s="103"/>
      <c r="H15" s="101"/>
      <c r="I15" s="102"/>
      <c r="J15" s="103"/>
      <c r="K15" s="101"/>
      <c r="L15" s="102"/>
      <c r="M15" s="103"/>
      <c r="N15" s="101"/>
      <c r="O15" s="102"/>
      <c r="P15" s="103"/>
      <c r="Q15" s="101"/>
      <c r="R15" s="102"/>
      <c r="S15" s="103"/>
      <c r="U15" s="104"/>
    </row>
    <row r="16" spans="1:21" s="96" customFormat="1" x14ac:dyDescent="0.2">
      <c r="A16" s="105" t="s">
        <v>29</v>
      </c>
      <c r="B16" s="106"/>
      <c r="C16" s="107"/>
      <c r="D16" s="108"/>
      <c r="E16" s="109"/>
      <c r="F16" s="110"/>
      <c r="G16" s="111"/>
      <c r="H16" s="109"/>
      <c r="I16" s="110"/>
      <c r="J16" s="111"/>
      <c r="K16" s="109"/>
      <c r="L16" s="110"/>
      <c r="M16" s="111"/>
      <c r="N16" s="109"/>
      <c r="O16" s="110"/>
      <c r="P16" s="111"/>
      <c r="Q16" s="109"/>
      <c r="R16" s="110"/>
      <c r="S16" s="111"/>
    </row>
    <row r="17" spans="1:19" s="96" customFormat="1" x14ac:dyDescent="0.2">
      <c r="A17" s="105" t="s">
        <v>30</v>
      </c>
      <c r="B17" s="106"/>
      <c r="C17" s="107"/>
      <c r="D17" s="108"/>
      <c r="E17" s="109"/>
      <c r="F17" s="110"/>
      <c r="G17" s="111"/>
      <c r="H17" s="109"/>
      <c r="I17" s="110"/>
      <c r="J17" s="111"/>
      <c r="K17" s="109"/>
      <c r="L17" s="110"/>
      <c r="M17" s="111"/>
      <c r="N17" s="109"/>
      <c r="O17" s="110"/>
      <c r="P17" s="111"/>
      <c r="Q17" s="109"/>
      <c r="R17" s="110"/>
      <c r="S17" s="111"/>
    </row>
    <row r="18" spans="1:19" s="96" customFormat="1" x14ac:dyDescent="0.2">
      <c r="A18" s="105" t="s">
        <v>31</v>
      </c>
      <c r="B18" s="106"/>
      <c r="C18" s="107"/>
      <c r="D18" s="108"/>
      <c r="E18" s="109"/>
      <c r="F18" s="110"/>
      <c r="G18" s="111"/>
      <c r="H18" s="109"/>
      <c r="I18" s="110"/>
      <c r="J18" s="111"/>
      <c r="K18" s="109"/>
      <c r="L18" s="110"/>
      <c r="M18" s="111"/>
      <c r="N18" s="109"/>
      <c r="O18" s="110"/>
      <c r="P18" s="111"/>
      <c r="Q18" s="109"/>
      <c r="R18" s="110"/>
      <c r="S18" s="111"/>
    </row>
    <row r="19" spans="1:19" s="96" customFormat="1" x14ac:dyDescent="0.2">
      <c r="A19" s="105" t="s">
        <v>32</v>
      </c>
      <c r="B19" s="106"/>
      <c r="C19" s="107"/>
      <c r="D19" s="108"/>
      <c r="E19" s="109"/>
      <c r="F19" s="110"/>
      <c r="G19" s="111"/>
      <c r="H19" s="109"/>
      <c r="I19" s="110"/>
      <c r="J19" s="111"/>
      <c r="K19" s="109"/>
      <c r="L19" s="110"/>
      <c r="M19" s="111"/>
      <c r="N19" s="109"/>
      <c r="O19" s="110"/>
      <c r="P19" s="111"/>
      <c r="Q19" s="109"/>
      <c r="R19" s="110"/>
      <c r="S19" s="111"/>
    </row>
    <row r="20" spans="1:19" s="96" customFormat="1" x14ac:dyDescent="0.2">
      <c r="A20" s="105" t="s">
        <v>33</v>
      </c>
      <c r="B20" s="106"/>
      <c r="C20" s="107"/>
      <c r="D20" s="108"/>
      <c r="E20" s="109"/>
      <c r="F20" s="110"/>
      <c r="G20" s="111"/>
      <c r="H20" s="109"/>
      <c r="I20" s="110"/>
      <c r="J20" s="111"/>
      <c r="K20" s="109"/>
      <c r="L20" s="110"/>
      <c r="M20" s="111"/>
      <c r="N20" s="109"/>
      <c r="O20" s="110"/>
      <c r="P20" s="111"/>
      <c r="Q20" s="109"/>
      <c r="R20" s="110"/>
      <c r="S20" s="111"/>
    </row>
    <row r="21" spans="1:19" s="96" customFormat="1" x14ac:dyDescent="0.2">
      <c r="A21" s="105" t="s">
        <v>14</v>
      </c>
      <c r="B21" s="106"/>
      <c r="C21" s="107"/>
      <c r="D21" s="108"/>
      <c r="E21" s="109"/>
      <c r="F21" s="110"/>
      <c r="G21" s="111"/>
      <c r="H21" s="109"/>
      <c r="I21" s="110"/>
      <c r="J21" s="111"/>
      <c r="K21" s="109"/>
      <c r="L21" s="110"/>
      <c r="M21" s="111"/>
      <c r="N21" s="109"/>
      <c r="O21" s="110"/>
      <c r="P21" s="111"/>
      <c r="Q21" s="109"/>
      <c r="R21" s="110"/>
      <c r="S21" s="111"/>
    </row>
    <row r="22" spans="1:19" s="113" customFormat="1" ht="7.5" customHeight="1" x14ac:dyDescent="0.2">
      <c r="A22" s="112"/>
      <c r="B22" s="112"/>
      <c r="C22" s="112"/>
      <c r="D22" s="112"/>
      <c r="E22" s="112"/>
      <c r="F22" s="112"/>
      <c r="G22" s="112"/>
      <c r="H22" s="112"/>
      <c r="I22" s="112"/>
      <c r="J22" s="112"/>
      <c r="K22" s="112"/>
      <c r="L22" s="112"/>
      <c r="M22" s="112"/>
      <c r="N22" s="112"/>
      <c r="O22" s="112"/>
      <c r="P22" s="112"/>
      <c r="Q22" s="112"/>
      <c r="R22" s="112"/>
      <c r="S22" s="112"/>
    </row>
    <row r="23" spans="1:19" s="114" customFormat="1" ht="6.75" customHeight="1" x14ac:dyDescent="0.2"/>
    <row r="25" spans="1:19" x14ac:dyDescent="0.2">
      <c r="A25" s="115"/>
      <c r="G25" s="116"/>
      <c r="H25" s="116"/>
    </row>
    <row r="26" spans="1:19" x14ac:dyDescent="0.2">
      <c r="A26" s="117" t="s">
        <v>54</v>
      </c>
      <c r="G26" s="116"/>
      <c r="H26" s="116"/>
      <c r="I26" s="116"/>
      <c r="J26" s="116"/>
    </row>
    <row r="27" spans="1:19" ht="15" x14ac:dyDescent="0.25">
      <c r="A27" s="118"/>
      <c r="B27" s="118"/>
      <c r="C27" s="83"/>
      <c r="F27" s="119"/>
      <c r="G27" s="116"/>
      <c r="H27" s="116"/>
      <c r="I27" s="116"/>
      <c r="J27" s="116"/>
    </row>
    <row r="28" spans="1:19" ht="15" x14ac:dyDescent="0.25">
      <c r="A28" s="118"/>
      <c r="B28" s="118"/>
      <c r="C28" s="83"/>
      <c r="F28" s="119"/>
      <c r="G28" s="116"/>
      <c r="H28" s="116"/>
      <c r="I28" s="116"/>
      <c r="J28" s="116"/>
    </row>
    <row r="29" spans="1:19" ht="15" x14ac:dyDescent="0.25">
      <c r="A29" s="118"/>
      <c r="B29" s="118"/>
      <c r="C29" s="83"/>
      <c r="F29" s="119"/>
      <c r="G29" s="116"/>
      <c r="H29" s="116"/>
      <c r="I29" s="116"/>
      <c r="J29" s="116"/>
    </row>
    <row r="30" spans="1:19" ht="15" x14ac:dyDescent="0.25">
      <c r="A30" s="118"/>
      <c r="B30" s="118"/>
      <c r="C30" s="83"/>
      <c r="F30" s="119"/>
      <c r="G30" s="116"/>
      <c r="H30" s="116"/>
      <c r="I30" s="116"/>
      <c r="J30" s="116"/>
    </row>
    <row r="31" spans="1:19" ht="15" x14ac:dyDescent="0.25">
      <c r="A31" s="118"/>
      <c r="B31" s="118"/>
      <c r="C31" s="83"/>
      <c r="F31" s="119"/>
      <c r="G31" s="116"/>
      <c r="H31" s="116"/>
      <c r="I31" s="116"/>
      <c r="J31" s="116"/>
    </row>
    <row r="32" spans="1:19" x14ac:dyDescent="0.2">
      <c r="I32" s="116"/>
      <c r="J32" s="116"/>
      <c r="K32" s="116"/>
      <c r="L32" s="116"/>
    </row>
    <row r="33" spans="9:13" x14ac:dyDescent="0.2">
      <c r="I33" s="116"/>
      <c r="J33" s="116"/>
      <c r="K33" s="116"/>
      <c r="L33" s="116"/>
      <c r="M33" s="116"/>
    </row>
    <row r="34" spans="9:13" x14ac:dyDescent="0.2">
      <c r="L34" s="116"/>
      <c r="M34" s="116"/>
    </row>
    <row r="35" spans="9:13" x14ac:dyDescent="0.2">
      <c r="L35" s="116"/>
      <c r="M35" s="116"/>
    </row>
    <row r="36" spans="9:13" x14ac:dyDescent="0.2">
      <c r="L36" s="116"/>
      <c r="M36" s="116"/>
    </row>
    <row r="37" spans="9:13" x14ac:dyDescent="0.2">
      <c r="L37" s="116"/>
      <c r="M37" s="116"/>
    </row>
    <row r="50" spans="1:1" x14ac:dyDescent="0.2">
      <c r="A50" s="120" t="s">
        <v>55</v>
      </c>
    </row>
  </sheetData>
  <mergeCells count="66">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2021-11-16T18:29:20Z</dcterms:modified>
</cp:coreProperties>
</file>