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30-22134 CMAR TDECU Suites and Premium Seating - JAMIL\Evaluations\"/>
    </mc:Choice>
  </mc:AlternateContent>
  <xr:revisionPtr revIDLastSave="0" documentId="8_{15E78F54-320F-4D46-8696-02A9DF71E238}" xr6:coauthVersionLast="47" xr6:coauthVersionMax="47" xr10:uidLastSave="{00000000-0000-0000-0000-000000000000}"/>
  <bookViews>
    <workbookView xWindow="28680" yWindow="-120" windowWidth="29040" windowHeight="15840" tabRatio="722" activeTab="7" xr2:uid="{00000000-000D-0000-FFFF-FFFF00000000}"/>
  </bookViews>
  <sheets>
    <sheet name="1" sheetId="2" r:id="rId1"/>
    <sheet name="2" sheetId="3" r:id="rId2"/>
    <sheet name="3" sheetId="5" r:id="rId3"/>
    <sheet name="4" sheetId="9" r:id="rId4"/>
    <sheet name="5" sheetId="15" r:id="rId5"/>
    <sheet name="Cost Summary" sheetId="14" r:id="rId6"/>
    <sheet name="Summary" sheetId="1" r:id="rId7"/>
    <sheet name="Evaluation" sheetId="16"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2" i="14" l="1"/>
  <c r="A13" i="14"/>
  <c r="K6" i="1" l="1"/>
  <c r="L6" i="1"/>
  <c r="M6" i="1"/>
  <c r="N6" i="1"/>
  <c r="J6" i="1"/>
  <c r="F4" i="14" l="1"/>
  <c r="J4" i="14" s="1"/>
  <c r="F3" i="14"/>
  <c r="J3" i="14" s="1"/>
  <c r="B3" i="14" l="1"/>
  <c r="H3" i="14" s="1"/>
  <c r="B4" i="14"/>
  <c r="H4" i="14" s="1"/>
  <c r="H6" i="14"/>
  <c r="B12" i="14" s="1"/>
  <c r="D4" i="2" l="1"/>
  <c r="I4" i="2" s="1"/>
  <c r="B7" i="1" s="1"/>
  <c r="D4" i="15"/>
  <c r="I4" i="15" s="1"/>
  <c r="F7" i="1" s="1"/>
  <c r="D4" i="5"/>
  <c r="I4" i="5" s="1"/>
  <c r="D7" i="1" s="1"/>
  <c r="D4" i="9"/>
  <c r="I4" i="9" s="1"/>
  <c r="E7" i="1" s="1"/>
  <c r="D4" i="3"/>
  <c r="I4" i="3" s="1"/>
  <c r="C7" i="1" s="1"/>
  <c r="B13" i="14"/>
  <c r="D13" i="14"/>
  <c r="E13" i="14" s="1"/>
  <c r="D12" i="14"/>
  <c r="E12" i="14" s="1"/>
  <c r="D5" i="15" l="1"/>
  <c r="I5" i="15" s="1"/>
  <c r="F8" i="1" s="1"/>
  <c r="D5" i="5"/>
  <c r="I5" i="5" s="1"/>
  <c r="D8" i="1" s="1"/>
  <c r="D5" i="2"/>
  <c r="I5" i="2" s="1"/>
  <c r="B8" i="1" s="1"/>
  <c r="D5" i="9"/>
  <c r="I5" i="9" s="1"/>
  <c r="E8" i="1" s="1"/>
  <c r="D5" i="3"/>
  <c r="I5" i="3" s="1"/>
  <c r="C8" i="1" s="1"/>
  <c r="C13" i="14"/>
  <c r="C12" i="14"/>
  <c r="N8" i="1" l="1"/>
  <c r="M8" i="1"/>
  <c r="M7" i="1"/>
  <c r="L8" i="1"/>
  <c r="K8" i="1"/>
  <c r="K7" i="1"/>
  <c r="N7" i="1"/>
  <c r="L7" i="1"/>
  <c r="J8" i="1" l="1"/>
  <c r="A7" i="1"/>
  <c r="A8" i="1"/>
  <c r="G8" i="1" l="1"/>
  <c r="J7" i="1"/>
  <c r="O7" i="1" s="1"/>
  <c r="G7" i="1"/>
  <c r="O8" i="1"/>
  <c r="P7" i="1" l="1"/>
  <c r="P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H2" authorId="0" shapeId="0" xr:uid="{00000000-0006-0000-0700-000001000000}">
      <text>
        <r>
          <rPr>
            <b/>
            <sz val="9"/>
            <color indexed="81"/>
            <rFont val="Tahoma"/>
            <family val="2"/>
          </rPr>
          <t xml:space="preserve">Fromula
Fee on CCL + Pre-Construction Phase Fee + Staff Amt 24 Months Term + Bonds and Insurance Amt
</t>
        </r>
      </text>
    </comment>
    <comment ref="J2" authorId="0" shapeId="0" xr:uid="{00000000-0006-0000-0700-000002000000}">
      <text>
        <r>
          <rPr>
            <b/>
            <sz val="9"/>
            <color indexed="81"/>
            <rFont val="Tahoma"/>
            <family val="2"/>
          </rPr>
          <t>COW Calculation</t>
        </r>
        <r>
          <rPr>
            <sz val="9"/>
            <color indexed="81"/>
            <rFont val="Tahoma"/>
            <family val="2"/>
          </rPr>
          <t xml:space="preserve">
COW = ((CCL)–(staff+bonds)–(Precon))/(fee%+1)</t>
        </r>
      </text>
    </comment>
    <comment ref="B11" authorId="0" shapeId="0" xr:uid="{00000000-0006-0000-0700-000003000000}">
      <text>
        <r>
          <rPr>
            <b/>
            <sz val="9"/>
            <color indexed="81"/>
            <rFont val="Tahoma"/>
            <family val="2"/>
          </rPr>
          <t>Fromula:
((1-(Vendor Amount - Lowest Vendor Amount)/Lowest Vendor Amount)*High Score)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85CAACB-D5F2-457E-AA57-9754E56DB7CD}">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8D90D0B9-3A92-4D6A-8674-0B55B3D855CD}">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<sst xmlns="http://schemas.openxmlformats.org/spreadsheetml/2006/main" count="111" uniqueCount="64">
  <si>
    <t xml:space="preserve">RESPONDENT SUMMARY </t>
  </si>
  <si>
    <t>Evaluator 1</t>
  </si>
  <si>
    <t>Evaluator 2</t>
  </si>
  <si>
    <t>Evaluator 3</t>
  </si>
  <si>
    <t>Evaluator 4</t>
  </si>
  <si>
    <t>Evaluator 5</t>
  </si>
  <si>
    <t>Criteria 1</t>
  </si>
  <si>
    <t>Criteria 2</t>
  </si>
  <si>
    <t>Criteria 3</t>
  </si>
  <si>
    <t>Criteria 4</t>
  </si>
  <si>
    <t>Criteria 5</t>
  </si>
  <si>
    <t>EVALUATION SUMMARY</t>
  </si>
  <si>
    <t>updated 11/17</t>
  </si>
  <si>
    <t>Rank of Average</t>
  </si>
  <si>
    <t>Rank</t>
  </si>
  <si>
    <t>Average Total Score</t>
  </si>
  <si>
    <t>Score</t>
  </si>
  <si>
    <t>Technical</t>
  </si>
  <si>
    <t>Avg of comm rank per vendor</t>
  </si>
  <si>
    <t>Pre-Construction Phase</t>
  </si>
  <si>
    <t>Construction Phase</t>
  </si>
  <si>
    <t xml:space="preserve"> </t>
  </si>
  <si>
    <t>Fee on COW</t>
  </si>
  <si>
    <t>Fee</t>
  </si>
  <si>
    <t>Fee Percentage</t>
  </si>
  <si>
    <t>Staff Amt Monthly</t>
  </si>
  <si>
    <t>Bonds and Insurance Amt</t>
  </si>
  <si>
    <t xml:space="preserve">Sum of Fees </t>
  </si>
  <si>
    <t xml:space="preserve">Cost of Work </t>
  </si>
  <si>
    <t>CCL</t>
  </si>
  <si>
    <t>Project Month:</t>
  </si>
  <si>
    <t>Lowest Sum:</t>
  </si>
  <si>
    <t xml:space="preserve">Formula = </t>
  </si>
  <si>
    <t>((1-Vendor Amount - Lowest Vendor Amount)/Lowest Vendor Amount)*High Score)</t>
  </si>
  <si>
    <t>SCORING SUMMARY</t>
  </si>
  <si>
    <t>Delta to Low Bid</t>
  </si>
  <si>
    <t>Delta % to Low Bid</t>
  </si>
  <si>
    <t>Total</t>
  </si>
  <si>
    <t>Noble</t>
  </si>
  <si>
    <t>Whiting-Turner</t>
  </si>
  <si>
    <t>NOTE:  Purchasing is basing the monthly Staffing Amt given by facilities on 8 months stated in the RFP from January 2023-August 2023.</t>
  </si>
  <si>
    <t>Staff Amt 8 Months Term</t>
  </si>
  <si>
    <t>RFP730-22134 CMAR TDECU Suites and Premium Seating - SHORTLIST</t>
  </si>
  <si>
    <t>University of Houston Evaluation Matrix $1 Million+</t>
  </si>
  <si>
    <t>Name</t>
  </si>
  <si>
    <t>Evaluation Due Date</t>
  </si>
  <si>
    <t>8/31/2022 @ 5 PM CST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</si>
  <si>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</si>
  <si>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</si>
  <si>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</si>
  <si>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</si>
  <si>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</si>
  <si>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</si>
  <si>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</si>
  <si>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</si>
  <si>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</si>
  <si>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Cost and Delivery Proposal (Section 4.4)
**ONLY PURCHASING WILL EVALUATE COST**</t>
  </si>
  <si>
    <t>Respondent’s qualifications and experience in stadium and seating construction. (Section 4.5)</t>
  </si>
  <si>
    <t>Respondent’s experience working on projects with short schedules (Section 4.6)</t>
  </si>
  <si>
    <t>Respondent’s qualifications of proposed project team (Section 4.7)</t>
  </si>
  <si>
    <t>Respondent’s project planning and scheduling (Section 4.8)</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</si>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</sst>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F800]dddd\,\ mmmm\ dd\,\ yyyy"/>
  </numFmts>
  <fonts count="6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family val="2"/>
    </font>
    <font>
      <sz val="10"/>
      <name val="Arial"/>
      <family val="2"/>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16"/>
      <name val="Arial"/>
      <family val="2"/>
    </font>
    <font>
      <b/>
      <sz val="9"/>
      <color indexed="81"/>
      <name val="Tahoma"/>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s>
  <fills count="32">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34998626667073579"/>
        <bgColor indexed="64"/>
      </patternFill>
    </fill>
  </fills>
  <borders count="3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4">
    <xf numFmtId="0" fontId="0" fillId="0" borderId="0"/>
    <xf numFmtId="44" fontId="23" fillId="0" borderId="0" applyFont="0" applyFill="0" applyBorder="0" applyAlignment="0" applyProtection="0"/>
    <xf numFmtId="0" fontId="23" fillId="0" borderId="0"/>
    <xf numFmtId="0" fontId="20" fillId="0" borderId="0"/>
    <xf numFmtId="0" fontId="20" fillId="0" borderId="0"/>
    <xf numFmtId="0" fontId="23" fillId="2" borderId="1" applyNumberFormat="0" applyFont="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24" fillId="2" borderId="1" applyNumberFormat="0" applyFont="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19"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23" fillId="0" borderId="0"/>
    <xf numFmtId="0" fontId="23" fillId="2" borderId="1" applyNumberFormat="0" applyFont="0" applyAlignment="0" applyProtection="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23" fillId="0" borderId="0"/>
    <xf numFmtId="0" fontId="23" fillId="2" borderId="1" applyNumberFormat="0" applyFont="0" applyAlignment="0" applyProtection="0"/>
    <xf numFmtId="0" fontId="11" fillId="0" borderId="0"/>
    <xf numFmtId="0" fontId="10" fillId="0" borderId="0"/>
    <xf numFmtId="0" fontId="10" fillId="0" borderId="0"/>
    <xf numFmtId="0" fontId="9" fillId="0" borderId="0"/>
    <xf numFmtId="0" fontId="9" fillId="0" borderId="0"/>
    <xf numFmtId="0" fontId="8" fillId="0" borderId="0"/>
    <xf numFmtId="43" fontId="23" fillId="0" borderId="0" applyFont="0" applyFill="0" applyBorder="0" applyAlignment="0" applyProtection="0"/>
    <xf numFmtId="0" fontId="7" fillId="0" borderId="0"/>
    <xf numFmtId="44" fontId="52" fillId="0" borderId="0" applyFont="0" applyFill="0" applyBorder="0" applyAlignment="0" applyProtection="0"/>
    <xf numFmtId="0" fontId="6" fillId="0" borderId="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61" fillId="0" borderId="0" applyNumberFormat="0" applyFill="0" applyBorder="0" applyAlignment="0" applyProtection="0"/>
  </cellStyleXfs>
  <cellXfs count="157">
    <xf numFmtId="0" fontId="0" fillId="0" borderId="0" xfId="0"/>
    <xf numFmtId="0" fontId="0" fillId="0" borderId="0" xfId="0" applyBorder="1"/>
    <xf numFmtId="0" fontId="21" fillId="0" borderId="0" xfId="0" applyFont="1" applyBorder="1" applyAlignment="1"/>
    <xf numFmtId="0" fontId="0" fillId="0" borderId="0" xfId="0" applyBorder="1"/>
    <xf numFmtId="0" fontId="21" fillId="0" borderId="0" xfId="0" applyFont="1" applyBorder="1" applyAlignment="1"/>
    <xf numFmtId="0" fontId="0" fillId="0" borderId="0" xfId="0"/>
    <xf numFmtId="0" fontId="23" fillId="0" borderId="0" xfId="0" applyFont="1"/>
    <xf numFmtId="0" fontId="0" fillId="0" borderId="0" xfId="0"/>
    <xf numFmtId="0" fontId="21" fillId="0" borderId="0" xfId="0" applyFont="1" applyBorder="1" applyAlignment="1">
      <alignment horizontal="left"/>
    </xf>
    <xf numFmtId="0" fontId="44" fillId="0" borderId="0" xfId="0" applyFont="1" applyBorder="1" applyAlignment="1">
      <alignment horizontal="left"/>
    </xf>
    <xf numFmtId="0" fontId="44" fillId="26" borderId="0" xfId="0" applyFont="1" applyFill="1" applyAlignment="1"/>
    <xf numFmtId="0" fontId="45" fillId="26" borderId="0" xfId="0" applyFont="1" applyFill="1"/>
    <xf numFmtId="0" fontId="22" fillId="26" borderId="0" xfId="0" applyFont="1" applyFill="1"/>
    <xf numFmtId="0" fontId="45" fillId="26" borderId="0" xfId="0" applyFont="1" applyFill="1" applyBorder="1"/>
    <xf numFmtId="0" fontId="21" fillId="26" borderId="0" xfId="0" applyFont="1" applyFill="1"/>
    <xf numFmtId="0" fontId="21" fillId="26" borderId="0" xfId="0" applyFont="1" applyFill="1" applyBorder="1" applyAlignment="1">
      <alignment horizontal="left" vertical="center"/>
    </xf>
    <xf numFmtId="0" fontId="21" fillId="26" borderId="0" xfId="0" applyFont="1" applyFill="1" applyBorder="1" applyAlignment="1">
      <alignment horizontal="right" textRotation="90" wrapText="1"/>
    </xf>
    <xf numFmtId="0" fontId="21" fillId="26" borderId="0" xfId="0" applyFont="1" applyFill="1" applyAlignment="1">
      <alignment horizontal="center" vertical="center"/>
    </xf>
    <xf numFmtId="0" fontId="22" fillId="26" borderId="11" xfId="0" applyFont="1" applyFill="1" applyBorder="1" applyAlignment="1">
      <alignment horizontal="right"/>
    </xf>
    <xf numFmtId="0" fontId="22" fillId="26" borderId="11" xfId="0" applyFont="1" applyFill="1" applyBorder="1" applyAlignment="1">
      <alignment horizontal="left"/>
    </xf>
    <xf numFmtId="0" fontId="46" fillId="26" borderId="0" xfId="0" applyFont="1" applyFill="1"/>
    <xf numFmtId="0" fontId="43" fillId="25" borderId="13" xfId="0" applyFont="1" applyFill="1" applyBorder="1" applyAlignment="1">
      <alignment horizontal="right"/>
    </xf>
    <xf numFmtId="2" fontId="23" fillId="0" borderId="0" xfId="98" applyNumberFormat="1" applyFont="1"/>
    <xf numFmtId="0" fontId="42" fillId="25" borderId="14" xfId="0" applyFont="1" applyFill="1" applyBorder="1" applyAlignment="1">
      <alignment horizontal="right" textRotation="90" wrapText="1"/>
    </xf>
    <xf numFmtId="0" fontId="22" fillId="26" borderId="0" xfId="0" applyFont="1" applyFill="1" applyAlignment="1">
      <alignment horizontal="right"/>
    </xf>
    <xf numFmtId="0" fontId="44" fillId="26" borderId="0" xfId="0" applyFont="1" applyFill="1" applyAlignment="1">
      <alignment horizontal="right"/>
    </xf>
    <xf numFmtId="0" fontId="22" fillId="26" borderId="12" xfId="0" applyFont="1" applyFill="1" applyBorder="1"/>
    <xf numFmtId="0" fontId="21" fillId="26" borderId="14" xfId="0" applyFont="1" applyFill="1" applyBorder="1" applyAlignment="1">
      <alignment horizontal="right" textRotation="90" wrapText="1"/>
    </xf>
    <xf numFmtId="4" fontId="22" fillId="26" borderId="15" xfId="0" applyNumberFormat="1" applyFont="1" applyFill="1" applyBorder="1" applyAlignment="1">
      <alignment horizontal="right"/>
    </xf>
    <xf numFmtId="0" fontId="22" fillId="26" borderId="15" xfId="0" applyFont="1" applyFill="1" applyBorder="1" applyAlignment="1">
      <alignment horizontal="right"/>
    </xf>
    <xf numFmtId="0" fontId="48" fillId="0" borderId="0" xfId="0" applyFont="1" applyBorder="1" applyAlignment="1">
      <alignment horizontal="center" vertical="center" wrapText="1"/>
    </xf>
    <xf numFmtId="0" fontId="54" fillId="27" borderId="18" xfId="0" applyFont="1" applyFill="1" applyBorder="1" applyAlignment="1">
      <alignment horizontal="center" vertical="center" wrapText="1"/>
    </xf>
    <xf numFmtId="0" fontId="54" fillId="28" borderId="20" xfId="0" applyFont="1" applyFill="1" applyBorder="1" applyAlignment="1">
      <alignment horizontal="center" vertical="center" wrapText="1"/>
    </xf>
    <xf numFmtId="0" fontId="0" fillId="28" borderId="21" xfId="0" applyFill="1" applyBorder="1"/>
    <xf numFmtId="0" fontId="55" fillId="0" borderId="16" xfId="0" applyFont="1" applyFill="1" applyBorder="1" applyAlignment="1">
      <alignment horizontal="center" vertical="center" wrapText="1"/>
    </xf>
    <xf numFmtId="0" fontId="48" fillId="0" borderId="19" xfId="0" applyFont="1" applyBorder="1" applyAlignment="1">
      <alignment horizontal="center" vertical="center" wrapText="1"/>
    </xf>
    <xf numFmtId="0" fontId="48" fillId="27"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3" xfId="0" applyFont="1" applyFill="1" applyBorder="1" applyAlignment="1">
      <alignment horizontal="center" vertical="center" wrapText="1"/>
    </xf>
    <xf numFmtId="0" fontId="48" fillId="28" borderId="24" xfId="0" applyFont="1" applyFill="1" applyBorder="1" applyAlignment="1">
      <alignment horizontal="center" vertical="center" wrapText="1"/>
    </xf>
    <xf numFmtId="0" fontId="53" fillId="28" borderId="25" xfId="0" applyFont="1" applyFill="1" applyBorder="1" applyAlignment="1">
      <alignment vertical="center" wrapText="1"/>
    </xf>
    <xf numFmtId="0" fontId="56" fillId="0" borderId="26" xfId="0" applyFont="1" applyFill="1" applyBorder="1" applyAlignment="1">
      <alignment horizontal="center" vertical="center" wrapText="1"/>
    </xf>
    <xf numFmtId="0" fontId="53" fillId="29" borderId="26" xfId="0" applyFont="1" applyFill="1" applyBorder="1" applyAlignment="1">
      <alignment horizontal="center" vertical="center" wrapText="1"/>
    </xf>
    <xf numFmtId="44" fontId="23" fillId="0" borderId="28" xfId="108" applyFont="1" applyFill="1" applyBorder="1" applyAlignment="1"/>
    <xf numFmtId="164" fontId="0" fillId="24" borderId="28" xfId="0" applyNumberFormat="1" applyFill="1" applyBorder="1" applyAlignment="1">
      <alignment vertical="center"/>
    </xf>
    <xf numFmtId="164" fontId="49" fillId="0" borderId="28" xfId="0" applyNumberFormat="1" applyFont="1" applyFill="1" applyBorder="1" applyAlignment="1">
      <alignment vertical="center"/>
    </xf>
    <xf numFmtId="165" fontId="0" fillId="0" borderId="0" xfId="0" applyNumberFormat="1"/>
    <xf numFmtId="164" fontId="0" fillId="24" borderId="27" xfId="0" applyNumberFormat="1" applyFill="1" applyBorder="1" applyAlignment="1">
      <alignment vertical="center"/>
    </xf>
    <xf numFmtId="10" fontId="0" fillId="24" borderId="27" xfId="0" applyNumberFormat="1" applyFill="1" applyBorder="1" applyAlignment="1">
      <alignment horizontal="center" vertical="center"/>
    </xf>
    <xf numFmtId="164" fontId="55" fillId="24" borderId="27" xfId="0" applyNumberFormat="1" applyFont="1" applyFill="1" applyBorder="1" applyAlignment="1">
      <alignment vertical="center"/>
    </xf>
    <xf numFmtId="165" fontId="0" fillId="0" borderId="27" xfId="0" applyNumberFormat="1" applyFill="1" applyBorder="1"/>
    <xf numFmtId="0" fontId="0" fillId="0" borderId="0" xfId="0" applyFill="1" applyAlignment="1">
      <alignment vertical="center"/>
    </xf>
    <xf numFmtId="164" fontId="0" fillId="0" borderId="0" xfId="0" applyNumberFormat="1" applyFill="1" applyAlignment="1">
      <alignment vertical="center"/>
    </xf>
    <xf numFmtId="0" fontId="48" fillId="0" borderId="0" xfId="0" applyFont="1" applyFill="1" applyAlignment="1">
      <alignment horizontal="right" vertical="center"/>
    </xf>
    <xf numFmtId="164" fontId="48" fillId="0" borderId="0" xfId="0" applyNumberFormat="1" applyFont="1" applyFill="1" applyAlignment="1">
      <alignment horizontal="right" vertical="center"/>
    </xf>
    <xf numFmtId="164" fontId="57" fillId="0" borderId="18" xfId="0" applyNumberFormat="1" applyFont="1" applyFill="1" applyBorder="1" applyAlignment="1">
      <alignment vertical="center"/>
    </xf>
    <xf numFmtId="0" fontId="23" fillId="0" borderId="0" xfId="0" applyFont="1" applyAlignment="1">
      <alignment horizontal="right"/>
    </xf>
    <xf numFmtId="43" fontId="23" fillId="0" borderId="0" xfId="106" applyFont="1" applyFill="1" applyAlignment="1">
      <alignment vertical="center"/>
    </xf>
    <xf numFmtId="0" fontId="6" fillId="0" borderId="0" xfId="109"/>
    <xf numFmtId="0" fontId="58" fillId="0" borderId="0" xfId="0" applyFont="1" applyFill="1" applyBorder="1" applyAlignment="1">
      <alignment horizontal="center" vertical="center"/>
    </xf>
    <xf numFmtId="0" fontId="0" fillId="0" borderId="0" xfId="0" applyFill="1" applyBorder="1"/>
    <xf numFmtId="0" fontId="23" fillId="0" borderId="0" xfId="0" applyFont="1" applyFill="1" applyBorder="1"/>
    <xf numFmtId="0" fontId="23" fillId="0" borderId="18" xfId="0" applyFont="1" applyFill="1" applyBorder="1" applyAlignment="1">
      <alignment vertical="center"/>
    </xf>
    <xf numFmtId="0" fontId="50" fillId="0" borderId="18" xfId="0" applyFont="1" applyFill="1" applyBorder="1" applyAlignment="1">
      <alignment horizontal="center" vertical="center"/>
    </xf>
    <xf numFmtId="0" fontId="48" fillId="0" borderId="18"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8" fillId="0" borderId="0" xfId="0" applyFont="1" applyFill="1" applyBorder="1"/>
    <xf numFmtId="1" fontId="48" fillId="0" borderId="28" xfId="0" applyNumberFormat="1" applyFont="1" applyFill="1" applyBorder="1" applyAlignment="1">
      <alignment horizontal="center" vertical="center"/>
    </xf>
    <xf numFmtId="44" fontId="0" fillId="0" borderId="28" xfId="0" applyNumberFormat="1" applyFill="1" applyBorder="1" applyAlignment="1">
      <alignment horizontal="center" vertical="center"/>
    </xf>
    <xf numFmtId="10" fontId="53" fillId="0" borderId="30" xfId="0" applyNumberFormat="1" applyFont="1" applyFill="1" applyBorder="1" applyAlignment="1">
      <alignment horizontal="center" vertical="center"/>
    </xf>
    <xf numFmtId="10" fontId="53"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50" fillId="0" borderId="27" xfId="0" applyNumberFormat="1" applyFont="1" applyFill="1" applyBorder="1" applyAlignment="1">
      <alignment horizontal="center" vertical="center"/>
    </xf>
    <xf numFmtId="2" fontId="23" fillId="0" borderId="0" xfId="0" applyNumberFormat="1" applyFont="1" applyFill="1" applyBorder="1" applyAlignment="1">
      <alignment horizontal="center" vertical="center"/>
    </xf>
    <xf numFmtId="0" fontId="53" fillId="24" borderId="18" xfId="109" applyFont="1" applyFill="1" applyBorder="1" applyAlignment="1">
      <alignment vertical="top" wrapText="1"/>
    </xf>
    <xf numFmtId="0" fontId="53" fillId="0" borderId="0" xfId="109" applyFont="1" applyFill="1" applyBorder="1" applyAlignment="1">
      <alignment vertical="top" wrapText="1"/>
    </xf>
    <xf numFmtId="0" fontId="6" fillId="0" borderId="0" xfId="109" applyFont="1" applyFill="1" applyBorder="1" applyAlignment="1">
      <alignment horizontal="left" vertical="top" wrapText="1"/>
    </xf>
    <xf numFmtId="0" fontId="0" fillId="24" borderId="0" xfId="0" applyFill="1"/>
    <xf numFmtId="2" fontId="22" fillId="26" borderId="11" xfId="0" applyNumberFormat="1" applyFont="1" applyFill="1" applyBorder="1"/>
    <xf numFmtId="164" fontId="48" fillId="24" borderId="0" xfId="0" applyNumberFormat="1" applyFont="1" applyFill="1" applyAlignment="1">
      <alignment vertical="center"/>
    </xf>
    <xf numFmtId="0" fontId="48" fillId="0" borderId="29" xfId="2" applyFont="1" applyFill="1" applyBorder="1" applyAlignment="1"/>
    <xf numFmtId="0" fontId="48" fillId="0" borderId="0" xfId="98" applyFont="1" applyAlignment="1"/>
    <xf numFmtId="0" fontId="48" fillId="0" borderId="10" xfId="111" applyFont="1" applyBorder="1" applyAlignment="1">
      <alignment horizontal="right"/>
    </xf>
    <xf numFmtId="0" fontId="50" fillId="0" borderId="10" xfId="111" applyFont="1" applyFill="1" applyBorder="1" applyAlignment="1">
      <alignment horizontal="right"/>
    </xf>
    <xf numFmtId="0" fontId="49" fillId="0" borderId="0" xfId="98" applyFont="1" applyFill="1" applyBorder="1"/>
    <xf numFmtId="0" fontId="23" fillId="0" borderId="0" xfId="98" applyFont="1"/>
    <xf numFmtId="0" fontId="23" fillId="0" borderId="0" xfId="98" applyFont="1"/>
    <xf numFmtId="0" fontId="22" fillId="24" borderId="12" xfId="0" applyFont="1" applyFill="1" applyBorder="1"/>
    <xf numFmtId="0" fontId="22" fillId="24" borderId="11" xfId="0" applyFont="1" applyFill="1" applyBorder="1" applyAlignment="1">
      <alignment horizontal="left"/>
    </xf>
    <xf numFmtId="0" fontId="22" fillId="24" borderId="11" xfId="0" applyFont="1" applyFill="1" applyBorder="1" applyAlignment="1">
      <alignment horizontal="right"/>
    </xf>
    <xf numFmtId="2" fontId="22" fillId="24" borderId="11" xfId="0" applyNumberFormat="1" applyFont="1" applyFill="1" applyBorder="1"/>
    <xf numFmtId="0" fontId="22" fillId="24" borderId="15" xfId="0" applyFont="1" applyFill="1" applyBorder="1" applyAlignment="1">
      <alignment horizontal="right"/>
    </xf>
    <xf numFmtId="4" fontId="22" fillId="24" borderId="15" xfId="0" applyNumberFormat="1" applyFont="1" applyFill="1" applyBorder="1" applyAlignment="1">
      <alignment horizontal="right"/>
    </xf>
    <xf numFmtId="0" fontId="22" fillId="24" borderId="0" xfId="0" applyFont="1" applyFill="1"/>
    <xf numFmtId="0" fontId="23" fillId="0" borderId="0" xfId="98" applyFont="1"/>
    <xf numFmtId="0" fontId="43" fillId="24" borderId="13" xfId="0" applyFont="1" applyFill="1" applyBorder="1" applyAlignment="1">
      <alignment horizontal="right"/>
    </xf>
    <xf numFmtId="0" fontId="23" fillId="0" borderId="0" xfId="98" applyFont="1"/>
    <xf numFmtId="0" fontId="23" fillId="0" borderId="0" xfId="98" applyFont="1"/>
    <xf numFmtId="0" fontId="48" fillId="0" borderId="0" xfId="98" applyFont="1" applyAlignment="1">
      <alignment horizontal="left"/>
    </xf>
    <xf numFmtId="0" fontId="47" fillId="0" borderId="10" xfId="111" applyFont="1" applyBorder="1" applyAlignment="1">
      <alignment horizontal="center"/>
    </xf>
    <xf numFmtId="0" fontId="0" fillId="0" borderId="17" xfId="0" applyBorder="1" applyAlignment="1">
      <alignment horizontal="center" vertical="center"/>
    </xf>
    <xf numFmtId="0" fontId="0" fillId="0" borderId="22" xfId="0" applyBorder="1" applyAlignment="1">
      <alignment horizontal="center" vertical="center"/>
    </xf>
    <xf numFmtId="0" fontId="54" fillId="28" borderId="19" xfId="0" applyFont="1" applyFill="1" applyBorder="1" applyAlignment="1">
      <alignment horizontal="center" vertical="center" wrapText="1"/>
    </xf>
    <xf numFmtId="0" fontId="54" fillId="28" borderId="20" xfId="0" applyFont="1" applyFill="1" applyBorder="1" applyAlignment="1">
      <alignment horizontal="center" vertical="center" wrapText="1"/>
    </xf>
    <xf numFmtId="0" fontId="58" fillId="0" borderId="19" xfId="0" applyFont="1" applyFill="1" applyBorder="1" applyAlignment="1">
      <alignment horizontal="center" vertical="center"/>
    </xf>
    <xf numFmtId="0" fontId="58" fillId="0" borderId="20" xfId="0" applyFont="1" applyFill="1" applyBorder="1" applyAlignment="1">
      <alignment horizontal="center" vertical="center"/>
    </xf>
    <xf numFmtId="0" fontId="58" fillId="0" borderId="21" xfId="0" applyFont="1" applyFill="1" applyBorder="1" applyAlignment="1">
      <alignment horizontal="center" vertical="center"/>
    </xf>
    <xf numFmtId="0" fontId="44" fillId="0" borderId="0" xfId="0" applyFont="1" applyFill="1" applyAlignment="1">
      <alignment horizontal="left"/>
    </xf>
    <xf numFmtId="0" fontId="44" fillId="26" borderId="0" xfId="0" applyFont="1" applyFill="1" applyAlignment="1">
      <alignment horizontal="right"/>
    </xf>
    <xf numFmtId="0" fontId="21" fillId="26" borderId="0" xfId="98" applyFont="1" applyFill="1" applyAlignment="1">
      <alignment horizontal="left" wrapText="1"/>
    </xf>
    <xf numFmtId="0" fontId="21" fillId="26" borderId="0" xfId="98" applyFont="1" applyFill="1" applyAlignment="1">
      <alignment wrapText="1"/>
    </xf>
    <xf numFmtId="0" fontId="23" fillId="26" borderId="0" xfId="98" applyFill="1"/>
    <xf numFmtId="0" fontId="21" fillId="0" borderId="0" xfId="98" applyFont="1" applyAlignment="1">
      <alignment horizontal="left"/>
    </xf>
    <xf numFmtId="0" fontId="22" fillId="26" borderId="0" xfId="98" applyFont="1" applyFill="1"/>
    <xf numFmtId="0" fontId="47" fillId="26" borderId="0" xfId="122" applyFont="1" applyFill="1" applyAlignment="1">
      <alignment horizontal="left"/>
    </xf>
    <xf numFmtId="0" fontId="23" fillId="24" borderId="0" xfId="122" applyFont="1" applyFill="1" applyAlignment="1">
      <alignment horizontal="center"/>
    </xf>
    <xf numFmtId="166" fontId="60" fillId="0" borderId="0" xfId="122" applyNumberFormat="1" applyFont="1" applyAlignment="1">
      <alignment horizontal="center"/>
    </xf>
    <xf numFmtId="0" fontId="60" fillId="26" borderId="0" xfId="122" applyFont="1" applyFill="1"/>
    <xf numFmtId="0" fontId="62" fillId="26" borderId="0" xfId="123" applyFont="1" applyFill="1" applyAlignment="1">
      <alignment horizontal="left" wrapText="1"/>
    </xf>
    <xf numFmtId="0" fontId="62" fillId="26" borderId="0" xfId="123" applyFont="1" applyFill="1" applyAlignment="1">
      <alignment wrapText="1"/>
    </xf>
    <xf numFmtId="0" fontId="23" fillId="24" borderId="31" xfId="98" applyFill="1" applyBorder="1" applyAlignment="1">
      <alignment horizontal="center" wrapText="1"/>
    </xf>
    <xf numFmtId="0" fontId="63" fillId="26" borderId="0" xfId="98" applyFont="1" applyFill="1" applyAlignment="1">
      <alignment horizontal="left" wrapText="1"/>
    </xf>
    <xf numFmtId="0" fontId="62" fillId="26" borderId="0" xfId="123" applyFont="1" applyFill="1" applyAlignment="1">
      <alignment horizontal="left"/>
    </xf>
    <xf numFmtId="0" fontId="62" fillId="26" borderId="0" xfId="123" applyFont="1" applyFill="1" applyAlignment="1"/>
    <xf numFmtId="0" fontId="62" fillId="26" borderId="0" xfId="123" applyFont="1" applyFill="1" applyAlignment="1">
      <alignment horizontal="left"/>
    </xf>
    <xf numFmtId="0" fontId="23" fillId="26" borderId="0" xfId="98" applyFill="1" applyAlignment="1">
      <alignment horizontal="center"/>
    </xf>
    <xf numFmtId="0" fontId="48" fillId="30" borderId="17" xfId="98" applyFont="1" applyFill="1" applyBorder="1" applyAlignment="1">
      <alignment horizontal="left"/>
    </xf>
    <xf numFmtId="0" fontId="48" fillId="30" borderId="16" xfId="98" applyFont="1" applyFill="1" applyBorder="1" applyAlignment="1">
      <alignment horizontal="left"/>
    </xf>
    <xf numFmtId="0" fontId="48" fillId="30" borderId="32" xfId="98" applyFont="1" applyFill="1" applyBorder="1" applyAlignment="1">
      <alignment horizontal="left"/>
    </xf>
    <xf numFmtId="0" fontId="64" fillId="26" borderId="17" xfId="98" applyFont="1" applyFill="1" applyBorder="1" applyAlignment="1">
      <alignment horizontal="left" vertical="top" wrapText="1"/>
    </xf>
    <xf numFmtId="0" fontId="46" fillId="26" borderId="16" xfId="98" applyFont="1" applyFill="1" applyBorder="1" applyAlignment="1">
      <alignment horizontal="left" vertical="top" wrapText="1"/>
    </xf>
    <xf numFmtId="0" fontId="46" fillId="26" borderId="32" xfId="98" applyFont="1" applyFill="1" applyBorder="1" applyAlignment="1">
      <alignment horizontal="left" vertical="top" wrapText="1"/>
    </xf>
    <xf numFmtId="0" fontId="46" fillId="26" borderId="17" xfId="98" applyFont="1" applyFill="1" applyBorder="1" applyAlignment="1">
      <alignment horizontal="left" vertical="top" wrapText="1"/>
    </xf>
    <xf numFmtId="0" fontId="65" fillId="26" borderId="0" xfId="98" applyFont="1" applyFill="1" applyAlignment="1">
      <alignment wrapText="1"/>
    </xf>
    <xf numFmtId="0" fontId="65" fillId="25" borderId="33" xfId="98" applyFont="1" applyFill="1" applyBorder="1" applyAlignment="1">
      <alignment horizontal="center" wrapText="1"/>
    </xf>
    <xf numFmtId="0" fontId="65" fillId="25" borderId="34" xfId="98" applyFont="1" applyFill="1" applyBorder="1" applyAlignment="1">
      <alignment horizontal="center" wrapText="1"/>
    </xf>
    <xf numFmtId="0" fontId="65" fillId="25" borderId="35" xfId="98" applyFont="1" applyFill="1" applyBorder="1" applyAlignment="1">
      <alignment horizontal="center" wrapText="1"/>
    </xf>
    <xf numFmtId="0" fontId="65" fillId="26" borderId="0" xfId="98" applyFont="1" applyFill="1" applyAlignment="1">
      <alignment horizontal="center" wrapText="1"/>
    </xf>
    <xf numFmtId="0" fontId="63" fillId="26" borderId="12" xfId="98" applyFont="1" applyFill="1" applyBorder="1" applyAlignment="1">
      <alignment wrapText="1"/>
    </xf>
    <xf numFmtId="0" fontId="23" fillId="30" borderId="15" xfId="98" applyFill="1" applyBorder="1" applyAlignment="1">
      <alignment horizontal="center"/>
    </xf>
    <xf numFmtId="0" fontId="23" fillId="30" borderId="12" xfId="98" applyFill="1" applyBorder="1" applyAlignment="1">
      <alignment horizontal="center"/>
    </xf>
    <xf numFmtId="0" fontId="23" fillId="30" borderId="36" xfId="98" applyFill="1" applyBorder="1" applyAlignment="1">
      <alignment horizontal="center"/>
    </xf>
    <xf numFmtId="0" fontId="23" fillId="24" borderId="15" xfId="98" applyFill="1" applyBorder="1" applyAlignment="1">
      <alignment horizontal="center"/>
    </xf>
    <xf numFmtId="0" fontId="23" fillId="24" borderId="12" xfId="98" applyFill="1" applyBorder="1" applyAlignment="1">
      <alignment horizontal="center"/>
    </xf>
    <xf numFmtId="0" fontId="23" fillId="24" borderId="36" xfId="98" applyFill="1" applyBorder="1" applyAlignment="1">
      <alignment horizontal="center"/>
    </xf>
    <xf numFmtId="0" fontId="23" fillId="31" borderId="0" xfId="98" applyFill="1"/>
    <xf numFmtId="0" fontId="23" fillId="31" borderId="37" xfId="98" applyFill="1" applyBorder="1"/>
    <xf numFmtId="0" fontId="23" fillId="26" borderId="10" xfId="98" applyFill="1" applyBorder="1"/>
    <xf numFmtId="0" fontId="50" fillId="26" borderId="0" xfId="98" applyFont="1" applyFill="1"/>
    <xf numFmtId="0" fontId="23" fillId="26" borderId="0" xfId="98" applyFill="1" applyAlignment="1">
      <alignment wrapText="1"/>
    </xf>
    <xf numFmtId="0" fontId="66" fillId="0" borderId="0" xfId="122" applyFont="1" applyAlignment="1">
      <alignment horizontal="left"/>
    </xf>
    <xf numFmtId="0" fontId="63" fillId="26" borderId="0" xfId="98" applyFont="1" applyFill="1"/>
    <xf numFmtId="0" fontId="61" fillId="26" borderId="0" xfId="123" applyFill="1"/>
    <xf numFmtId="0" fontId="1" fillId="26" borderId="0" xfId="122" applyFill="1"/>
    <xf numFmtId="0" fontId="46" fillId="26" borderId="0" xfId="98" applyFont="1" applyFill="1"/>
  </cellXfs>
  <cellStyles count="124">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23" xr:uid="{A4DA6028-C7A9-48F9-AFEE-A458A135D3DB}"/>
    <cellStyle name="Input 2" xfId="81" xr:uid="{00000000-0005-0000-0000-000046000000}"/>
    <cellStyle name="Input 3" xfId="39" xr:uid="{00000000-0005-0000-0000-000047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10" xfId="116" xr:uid="{130E2031-912F-4F3F-947A-381B6E6258C0}"/>
    <cellStyle name="Normal 11" xfId="119" xr:uid="{443D5DE5-166D-411B-AEF9-426B310DF1B8}"/>
    <cellStyle name="Normal 12" xfId="122" xr:uid="{0B438DAC-AF3F-4542-8B9F-F9C12408BCA4}"/>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7" xr:uid="{00000000-0005-0000-0000-000051000000}"/>
    <cellStyle name="Normal 3 4" xfId="105" xr:uid="{00000000-0005-0000-0000-000052000000}"/>
    <cellStyle name="Normal 3 5" xfId="109" xr:uid="{00000000-0005-0000-0000-000053000000}"/>
    <cellStyle name="Normal 4" xfId="4" xr:uid="{00000000-0005-0000-0000-000054000000}"/>
    <cellStyle name="Normal 4 10" xfId="100" xr:uid="{00000000-0005-0000-0000-000055000000}"/>
    <cellStyle name="Normal 4 11" xfId="102" xr:uid="{00000000-0005-0000-0000-000056000000}"/>
    <cellStyle name="Normal 4 12" xfId="104" xr:uid="{00000000-0005-0000-0000-000057000000}"/>
    <cellStyle name="Normal 4 13" xfId="111" xr:uid="{BDB1E975-B0BE-458A-9F0C-49AA303A0608}"/>
    <cellStyle name="Normal 4 14" xfId="114" xr:uid="{F3445294-DEBB-4924-825A-A557879F26D4}"/>
    <cellStyle name="Normal 4 15" xfId="117" xr:uid="{DD306CD3-4042-4A88-B78D-D5805B6D4D31}"/>
    <cellStyle name="Normal 4 16" xfId="120" xr:uid="{8A598B61-C39B-4882-81F3-DC98AC25F089}"/>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BD6A5A2F-4294-4EE5-BA90-B19B03E1F535}"/>
    <cellStyle name="Normal 9" xfId="113" xr:uid="{E1C55806-26D3-4783-8896-FEE5218C367D}"/>
    <cellStyle name="Note 2" xfId="5" xr:uid="{00000000-0005-0000-0000-000063000000}"/>
    <cellStyle name="Note 3" xfId="89" xr:uid="{00000000-0005-0000-0000-000064000000}"/>
    <cellStyle name="Note 4" xfId="42" xr:uid="{00000000-0005-0000-0000-000065000000}"/>
    <cellStyle name="Note 4 2" xfId="99" xr:uid="{00000000-0005-0000-0000-000066000000}"/>
    <cellStyle name="Output 2" xfId="84" xr:uid="{00000000-0005-0000-0000-000067000000}"/>
    <cellStyle name="Output 3" xfId="43" xr:uid="{00000000-0005-0000-0000-000068000000}"/>
    <cellStyle name="Percent 2" xfId="112" xr:uid="{0B0AAD77-7011-423D-B0E0-7D73FDA93176}"/>
    <cellStyle name="Percent 3" xfId="115" xr:uid="{E79569B4-371F-44BC-BEE9-9DC5F9AC56D8}"/>
    <cellStyle name="Percent 4" xfId="118" xr:uid="{0419B968-EF78-4C6C-B30C-1466A8CDC4AB}"/>
    <cellStyle name="Percent 5" xfId="121" xr:uid="{35AF7176-7697-4ADB-A301-010A6A22713F}"/>
    <cellStyle name="Title 2" xfId="85" xr:uid="{00000000-0005-0000-0000-000069000000}"/>
    <cellStyle name="Title 3" xfId="44" xr:uid="{00000000-0005-0000-0000-00006A000000}"/>
    <cellStyle name="Total 2" xfId="86" xr:uid="{00000000-0005-0000-0000-00006B000000}"/>
    <cellStyle name="Total 3" xfId="45" xr:uid="{00000000-0005-0000-0000-00006C000000}"/>
    <cellStyle name="Warning Text 2" xfId="87" xr:uid="{00000000-0005-0000-0000-00006D000000}"/>
    <cellStyle name="Warning Text 3" xfId="46" xr:uid="{00000000-0005-0000-0000-00006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DF341C8C-6EF8-4B24-94EC-8F14AD8603DF}"/>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
  <sheetViews>
    <sheetView workbookViewId="0">
      <selection activeCell="D33" sqref="D33"/>
    </sheetView>
  </sheetViews>
  <sheetFormatPr defaultRowHeight="12.75" x14ac:dyDescent="0.2"/>
  <cols>
    <col min="1" max="3" width="9.42578125" customWidth="1"/>
    <col min="4" max="7" width="8.85546875" customWidth="1"/>
    <col min="8" max="9" width="8.85546875" style="7" customWidth="1"/>
  </cols>
  <sheetData>
    <row r="1" spans="1:11" ht="15.75" x14ac:dyDescent="0.25">
      <c r="A1" s="9" t="s">
        <v>0</v>
      </c>
      <c r="B1" s="8"/>
      <c r="C1" s="8"/>
      <c r="D1" s="8"/>
      <c r="E1" s="4"/>
      <c r="F1" s="4"/>
      <c r="G1" s="4"/>
      <c r="H1" s="4"/>
      <c r="I1" s="4"/>
    </row>
    <row r="2" spans="1:11" ht="15.75" x14ac:dyDescent="0.25">
      <c r="A2" s="2"/>
      <c r="B2" s="1"/>
      <c r="C2" s="3"/>
      <c r="D2" s="3"/>
      <c r="E2" s="3"/>
      <c r="F2" s="3"/>
      <c r="G2" s="3"/>
      <c r="H2" s="3"/>
      <c r="I2" s="3"/>
      <c r="J2" s="3"/>
    </row>
    <row r="3" spans="1:11" s="6" customFormat="1" x14ac:dyDescent="0.2">
      <c r="A3" s="101"/>
      <c r="B3" s="101"/>
      <c r="C3" s="101"/>
      <c r="D3" s="84" t="s">
        <v>6</v>
      </c>
      <c r="E3" s="84" t="s">
        <v>7</v>
      </c>
      <c r="F3" s="84" t="s">
        <v>8</v>
      </c>
      <c r="G3" s="84" t="s">
        <v>9</v>
      </c>
      <c r="H3" s="84" t="s">
        <v>10</v>
      </c>
      <c r="I3" s="85" t="s">
        <v>37</v>
      </c>
    </row>
    <row r="4" spans="1:11" x14ac:dyDescent="0.2">
      <c r="A4" s="100" t="s">
        <v>38</v>
      </c>
      <c r="B4" s="100"/>
      <c r="C4" s="100"/>
      <c r="D4" s="22">
        <f>'Cost Summary'!B12</f>
        <v>30</v>
      </c>
      <c r="E4" s="88">
        <v>8</v>
      </c>
      <c r="F4" s="88">
        <v>10</v>
      </c>
      <c r="G4" s="88">
        <v>6</v>
      </c>
      <c r="H4" s="88">
        <v>6</v>
      </c>
      <c r="I4" s="86">
        <f t="shared" ref="I4:I5" si="0">SUM(D4:H4)</f>
        <v>60</v>
      </c>
      <c r="K4" s="5"/>
    </row>
    <row r="5" spans="1:11" x14ac:dyDescent="0.2">
      <c r="A5" s="100" t="s">
        <v>39</v>
      </c>
      <c r="B5" s="100"/>
      <c r="C5" s="100"/>
      <c r="D5" s="22">
        <f>'Cost Summary'!B13</f>
        <v>20.327968251583563</v>
      </c>
      <c r="E5" s="88">
        <v>20</v>
      </c>
      <c r="F5" s="88">
        <v>20</v>
      </c>
      <c r="G5" s="88">
        <v>15</v>
      </c>
      <c r="H5" s="88">
        <v>15</v>
      </c>
      <c r="I5" s="86">
        <f t="shared" si="0"/>
        <v>90.32796825158357</v>
      </c>
      <c r="K5" s="5"/>
    </row>
  </sheetData>
  <mergeCells count="3">
    <mergeCell ref="A5:C5"/>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4"/>
  <sheetViews>
    <sheetView workbookViewId="0">
      <selection activeCell="L18" sqref="L18"/>
    </sheetView>
  </sheetViews>
  <sheetFormatPr defaultRowHeight="12.75" x14ac:dyDescent="0.2"/>
  <cols>
    <col min="11" max="11" width="14.42578125" bestFit="1" customWidth="1"/>
  </cols>
  <sheetData>
    <row r="1" spans="1:19" ht="15.75" x14ac:dyDescent="0.25">
      <c r="A1" s="9" t="s">
        <v>0</v>
      </c>
      <c r="B1" s="8"/>
      <c r="C1" s="8"/>
      <c r="D1" s="8"/>
      <c r="E1" s="4"/>
      <c r="F1" s="4"/>
      <c r="G1" s="4"/>
      <c r="H1" s="4"/>
      <c r="I1" s="4"/>
    </row>
    <row r="2" spans="1:19" ht="15.75" x14ac:dyDescent="0.25">
      <c r="A2" s="4"/>
      <c r="B2" s="3"/>
      <c r="C2" s="3"/>
      <c r="D2" s="3"/>
      <c r="E2" s="3"/>
      <c r="F2" s="3"/>
      <c r="G2" s="3"/>
      <c r="H2" s="3"/>
      <c r="I2" s="3"/>
    </row>
    <row r="3" spans="1:19" x14ac:dyDescent="0.2">
      <c r="A3" s="101"/>
      <c r="B3" s="101"/>
      <c r="C3" s="101"/>
      <c r="D3" s="84" t="s">
        <v>6</v>
      </c>
      <c r="E3" s="84" t="s">
        <v>7</v>
      </c>
      <c r="F3" s="84" t="s">
        <v>8</v>
      </c>
      <c r="G3" s="84" t="s">
        <v>9</v>
      </c>
      <c r="H3" s="84" t="s">
        <v>10</v>
      </c>
      <c r="I3" s="85" t="s">
        <v>37</v>
      </c>
      <c r="J3" s="6"/>
      <c r="K3" s="6"/>
      <c r="L3" s="6"/>
      <c r="M3" s="6"/>
      <c r="N3" s="6"/>
      <c r="O3" s="6"/>
      <c r="P3" s="6"/>
      <c r="Q3" s="6"/>
      <c r="R3" s="6"/>
      <c r="S3" s="6"/>
    </row>
    <row r="4" spans="1:19" x14ac:dyDescent="0.2">
      <c r="A4" s="100" t="s">
        <v>38</v>
      </c>
      <c r="B4" s="100"/>
      <c r="C4" s="100"/>
      <c r="D4" s="22">
        <f>'Cost Summary'!B12</f>
        <v>30</v>
      </c>
      <c r="E4" s="87">
        <v>6</v>
      </c>
      <c r="F4" s="87">
        <v>8</v>
      </c>
      <c r="G4" s="87">
        <v>4.5</v>
      </c>
      <c r="H4" s="87">
        <v>5.6999999999999993</v>
      </c>
      <c r="I4" s="86">
        <f t="shared" ref="I4:I5" si="0">SUM(D4:H4)</f>
        <v>54.2</v>
      </c>
      <c r="J4" s="7"/>
      <c r="K4" s="7"/>
      <c r="L4" s="7"/>
      <c r="M4" s="7"/>
      <c r="N4" s="7"/>
      <c r="O4" s="7"/>
      <c r="P4" s="7"/>
      <c r="Q4" s="7"/>
      <c r="R4" s="7"/>
      <c r="S4" s="7"/>
    </row>
    <row r="5" spans="1:19" x14ac:dyDescent="0.2">
      <c r="A5" s="100" t="s">
        <v>39</v>
      </c>
      <c r="B5" s="100"/>
      <c r="C5" s="100"/>
      <c r="D5" s="22">
        <f>'Cost Summary'!B13</f>
        <v>20.327968251583563</v>
      </c>
      <c r="E5" s="87">
        <v>19.2</v>
      </c>
      <c r="F5" s="87">
        <v>19.2</v>
      </c>
      <c r="G5" s="87">
        <v>14.700000000000001</v>
      </c>
      <c r="H5" s="87">
        <v>14.399999999999999</v>
      </c>
      <c r="I5" s="86">
        <f t="shared" si="0"/>
        <v>87.82796825158357</v>
      </c>
      <c r="J5" s="7"/>
      <c r="K5" s="7"/>
      <c r="L5" s="7"/>
      <c r="M5" s="7"/>
      <c r="N5" s="7"/>
      <c r="O5" s="7"/>
      <c r="P5" s="7"/>
      <c r="Q5" s="7"/>
      <c r="R5" s="7"/>
      <c r="S5" s="7"/>
    </row>
    <row r="6" spans="1:19" x14ac:dyDescent="0.2">
      <c r="A6" s="7"/>
      <c r="B6" s="7"/>
      <c r="C6" s="7"/>
      <c r="D6" s="7"/>
      <c r="E6" s="7"/>
      <c r="F6" s="7"/>
      <c r="G6" s="7"/>
      <c r="H6" s="7"/>
      <c r="I6" s="7"/>
      <c r="J6" s="7"/>
      <c r="K6" s="7"/>
      <c r="L6" s="7"/>
      <c r="M6" s="7"/>
      <c r="N6" s="7"/>
      <c r="O6" s="7"/>
      <c r="P6" s="7"/>
      <c r="Q6" s="7"/>
      <c r="R6" s="7"/>
      <c r="S6" s="7"/>
    </row>
    <row r="7" spans="1:19" x14ac:dyDescent="0.2">
      <c r="A7" s="7"/>
      <c r="B7" s="7"/>
      <c r="C7" s="7"/>
      <c r="D7" s="7"/>
      <c r="E7" s="7"/>
      <c r="F7" s="7"/>
      <c r="G7" s="7"/>
      <c r="H7" s="7"/>
      <c r="I7" s="7"/>
      <c r="J7" s="7"/>
      <c r="K7" s="7"/>
      <c r="L7" s="7"/>
      <c r="M7" s="7"/>
      <c r="N7" s="7"/>
      <c r="O7" s="7"/>
      <c r="P7" s="7"/>
      <c r="Q7" s="7"/>
      <c r="R7" s="7"/>
      <c r="S7" s="7"/>
    </row>
    <row r="8" spans="1:19" x14ac:dyDescent="0.2">
      <c r="A8" s="7"/>
      <c r="B8" s="7"/>
      <c r="C8" s="7"/>
      <c r="D8" s="7"/>
      <c r="E8" s="7"/>
      <c r="F8" s="7"/>
      <c r="G8" s="7"/>
      <c r="H8" s="7"/>
      <c r="I8" s="7"/>
      <c r="J8" s="7"/>
      <c r="K8" s="7"/>
      <c r="L8" s="7"/>
      <c r="M8" s="7"/>
      <c r="N8" s="7"/>
      <c r="O8" s="7"/>
      <c r="P8" s="7"/>
      <c r="Q8" s="7"/>
      <c r="R8" s="7"/>
      <c r="S8" s="7"/>
    </row>
    <row r="9" spans="1:19" x14ac:dyDescent="0.2">
      <c r="A9" s="7"/>
      <c r="B9" s="7"/>
      <c r="C9" s="7"/>
      <c r="D9" s="7"/>
      <c r="E9" s="7"/>
      <c r="F9" s="7"/>
      <c r="G9" s="7"/>
      <c r="H9" s="7"/>
      <c r="I9" s="7"/>
      <c r="J9" s="7"/>
      <c r="K9" s="7"/>
      <c r="L9" s="7"/>
      <c r="M9" s="7"/>
      <c r="N9" s="7"/>
      <c r="O9" s="7"/>
      <c r="P9" s="7"/>
      <c r="Q9" s="7"/>
      <c r="R9" s="7"/>
      <c r="S9" s="7"/>
    </row>
    <row r="10" spans="1:19" x14ac:dyDescent="0.2">
      <c r="A10" s="7"/>
      <c r="B10" s="7"/>
      <c r="C10" s="7"/>
      <c r="D10" s="7"/>
      <c r="E10" s="7"/>
      <c r="F10" s="7"/>
      <c r="G10" s="7"/>
      <c r="H10" s="7"/>
      <c r="I10" s="7"/>
      <c r="J10" s="7"/>
      <c r="K10" s="7"/>
      <c r="L10" s="7"/>
      <c r="M10" s="7"/>
      <c r="N10" s="7"/>
      <c r="O10" s="7"/>
      <c r="P10" s="7"/>
      <c r="Q10" s="7"/>
      <c r="R10" s="7"/>
      <c r="S10" s="7"/>
    </row>
    <row r="11" spans="1:19" x14ac:dyDescent="0.2">
      <c r="A11" s="7"/>
      <c r="B11" s="7"/>
      <c r="C11" s="7"/>
      <c r="D11" s="7"/>
      <c r="E11" s="7"/>
      <c r="F11" s="7"/>
      <c r="G11" s="7"/>
      <c r="H11" s="7"/>
      <c r="I11" s="7"/>
      <c r="J11" s="7"/>
      <c r="K11" s="7"/>
      <c r="L11" s="7"/>
      <c r="M11" s="7"/>
      <c r="N11" s="7"/>
      <c r="O11" s="7"/>
      <c r="P11" s="7"/>
      <c r="Q11" s="7"/>
      <c r="R11" s="7"/>
      <c r="S11" s="7"/>
    </row>
    <row r="12" spans="1:19" x14ac:dyDescent="0.2">
      <c r="A12" s="7"/>
      <c r="B12" s="7"/>
      <c r="C12" s="7"/>
      <c r="D12" s="7"/>
      <c r="E12" s="7"/>
      <c r="F12" s="7"/>
      <c r="G12" s="7"/>
      <c r="H12" s="7"/>
      <c r="I12" s="7"/>
      <c r="J12" s="7"/>
      <c r="K12" s="7"/>
      <c r="L12" s="7"/>
      <c r="M12" s="7"/>
      <c r="N12" s="7"/>
      <c r="O12" s="7"/>
      <c r="P12" s="7"/>
      <c r="Q12" s="7"/>
      <c r="R12" s="7"/>
      <c r="S12" s="7"/>
    </row>
    <row r="13" spans="1:19" x14ac:dyDescent="0.2">
      <c r="A13" s="7"/>
      <c r="B13" s="7"/>
      <c r="C13" s="7"/>
      <c r="D13" s="7"/>
      <c r="E13" s="7"/>
      <c r="F13" s="7"/>
      <c r="G13" s="7"/>
      <c r="H13" s="7"/>
      <c r="I13" s="7"/>
      <c r="J13" s="7"/>
      <c r="K13" s="7"/>
      <c r="L13" s="7"/>
      <c r="M13" s="7"/>
      <c r="N13" s="7"/>
      <c r="O13" s="7"/>
      <c r="P13" s="7"/>
      <c r="Q13" s="7"/>
      <c r="R13" s="7"/>
      <c r="S13" s="7"/>
    </row>
    <row r="14" spans="1:19" x14ac:dyDescent="0.2">
      <c r="A14" s="7"/>
      <c r="B14" s="7"/>
      <c r="C14" s="7"/>
      <c r="D14" s="7"/>
      <c r="E14" s="7"/>
      <c r="F14" s="7"/>
      <c r="G14" s="7"/>
      <c r="H14" s="7"/>
      <c r="I14" s="7"/>
      <c r="J14" s="7"/>
      <c r="K14" s="7"/>
      <c r="L14" s="7"/>
      <c r="M14" s="7"/>
      <c r="N14" s="7"/>
      <c r="O14" s="7"/>
      <c r="P14" s="7"/>
      <c r="Q14" s="7"/>
      <c r="R14" s="7"/>
      <c r="S14" s="7"/>
    </row>
    <row r="15" spans="1:19" x14ac:dyDescent="0.2">
      <c r="A15" s="7"/>
      <c r="B15" s="7"/>
      <c r="C15" s="7"/>
      <c r="D15" s="7"/>
      <c r="E15" s="7"/>
      <c r="F15" s="7"/>
      <c r="G15" s="7"/>
      <c r="H15" s="7"/>
      <c r="I15" s="7"/>
      <c r="J15" s="7"/>
      <c r="K15" s="7"/>
      <c r="L15" s="7"/>
      <c r="M15" s="7"/>
      <c r="N15" s="7"/>
      <c r="O15" s="7"/>
      <c r="P15" s="7"/>
      <c r="Q15" s="7"/>
      <c r="R15" s="7"/>
      <c r="S15" s="7"/>
    </row>
    <row r="16" spans="1:19" x14ac:dyDescent="0.2">
      <c r="A16" s="7"/>
      <c r="B16" s="7"/>
      <c r="C16" s="7"/>
      <c r="D16" s="7"/>
      <c r="E16" s="7"/>
      <c r="F16" s="7"/>
      <c r="G16" s="7"/>
      <c r="H16" s="7"/>
      <c r="I16" s="7"/>
      <c r="J16" s="7"/>
      <c r="K16" s="7"/>
      <c r="L16" s="7"/>
      <c r="M16" s="7"/>
      <c r="N16" s="7"/>
      <c r="O16" s="7"/>
      <c r="P16" s="7"/>
      <c r="Q16" s="7"/>
      <c r="R16" s="7"/>
      <c r="S16" s="7"/>
    </row>
    <row r="17" spans="1:19" x14ac:dyDescent="0.2">
      <c r="A17" s="7"/>
      <c r="B17" s="7"/>
      <c r="C17" s="7"/>
      <c r="D17" s="7"/>
      <c r="E17" s="7"/>
      <c r="F17" s="7"/>
      <c r="G17" s="7"/>
      <c r="H17" s="7"/>
      <c r="I17" s="7"/>
      <c r="J17" s="7"/>
      <c r="K17" s="7"/>
      <c r="L17" s="7"/>
      <c r="M17" s="7"/>
      <c r="N17" s="7"/>
      <c r="O17" s="7"/>
      <c r="P17" s="7"/>
      <c r="Q17" s="7"/>
      <c r="R17" s="7"/>
      <c r="S17" s="7"/>
    </row>
    <row r="18" spans="1:19" x14ac:dyDescent="0.2">
      <c r="A18" s="7"/>
      <c r="B18" s="7"/>
      <c r="C18" s="7"/>
      <c r="D18" s="7"/>
      <c r="E18" s="7"/>
      <c r="F18" s="7"/>
      <c r="G18" s="7"/>
      <c r="H18" s="7"/>
      <c r="I18" s="7"/>
      <c r="J18" s="7"/>
      <c r="K18" s="7"/>
      <c r="L18" s="7"/>
      <c r="M18" s="7"/>
      <c r="N18" s="7"/>
      <c r="O18" s="7"/>
      <c r="P18" s="7"/>
      <c r="Q18" s="7"/>
      <c r="R18" s="7"/>
      <c r="S18" s="7"/>
    </row>
    <row r="19" spans="1:19" x14ac:dyDescent="0.2">
      <c r="A19" s="7"/>
      <c r="B19" s="7"/>
      <c r="C19" s="7"/>
      <c r="D19" s="7"/>
      <c r="E19" s="7"/>
      <c r="F19" s="7"/>
      <c r="G19" s="7"/>
      <c r="H19" s="7"/>
      <c r="I19" s="7"/>
      <c r="J19" s="7"/>
      <c r="K19" s="7"/>
      <c r="L19" s="7"/>
      <c r="M19" s="7"/>
      <c r="N19" s="7"/>
      <c r="O19" s="7"/>
      <c r="P19" s="7"/>
      <c r="Q19" s="7"/>
      <c r="R19" s="7"/>
      <c r="S19" s="7"/>
    </row>
    <row r="20" spans="1:19" x14ac:dyDescent="0.2">
      <c r="A20" s="7"/>
      <c r="B20" s="7"/>
      <c r="C20" s="7"/>
      <c r="D20" s="7"/>
      <c r="E20" s="7"/>
      <c r="F20" s="7"/>
      <c r="G20" s="7"/>
      <c r="H20" s="7"/>
      <c r="I20" s="7"/>
      <c r="J20" s="7"/>
      <c r="K20" s="7"/>
      <c r="L20" s="7"/>
      <c r="M20" s="7"/>
      <c r="N20" s="7"/>
      <c r="O20" s="7"/>
      <c r="P20" s="7"/>
      <c r="Q20" s="7"/>
      <c r="R20" s="7"/>
      <c r="S20" s="7"/>
    </row>
    <row r="21" spans="1:19" x14ac:dyDescent="0.2">
      <c r="A21" s="7"/>
      <c r="B21" s="7"/>
      <c r="C21" s="7"/>
      <c r="D21" s="7"/>
      <c r="E21" s="7"/>
      <c r="F21" s="7"/>
      <c r="G21" s="7"/>
      <c r="H21" s="7"/>
      <c r="I21" s="7"/>
      <c r="J21" s="7"/>
      <c r="K21" s="7"/>
      <c r="L21" s="7"/>
      <c r="M21" s="7"/>
      <c r="N21" s="7"/>
      <c r="O21" s="7"/>
      <c r="P21" s="7"/>
      <c r="Q21" s="7"/>
      <c r="R21" s="7"/>
      <c r="S21" s="7"/>
    </row>
    <row r="22" spans="1:19" x14ac:dyDescent="0.2">
      <c r="A22" s="7"/>
      <c r="B22" s="7"/>
      <c r="C22" s="7"/>
      <c r="D22" s="7"/>
      <c r="E22" s="7"/>
      <c r="F22" s="7"/>
      <c r="G22" s="7"/>
      <c r="H22" s="7"/>
      <c r="I22" s="7"/>
      <c r="J22" s="7"/>
      <c r="K22" s="7"/>
      <c r="L22" s="7"/>
      <c r="M22" s="7"/>
      <c r="N22" s="7"/>
      <c r="O22" s="7"/>
      <c r="P22" s="7"/>
      <c r="Q22" s="7"/>
      <c r="R22" s="7"/>
      <c r="S22" s="7"/>
    </row>
    <row r="23" spans="1:19" x14ac:dyDescent="0.2">
      <c r="A23" s="7"/>
      <c r="B23" s="7"/>
      <c r="C23" s="7"/>
      <c r="D23" s="7"/>
      <c r="E23" s="7"/>
      <c r="F23" s="7"/>
      <c r="G23" s="7"/>
      <c r="H23" s="7"/>
      <c r="I23" s="7"/>
      <c r="J23" s="7"/>
      <c r="K23" s="7"/>
      <c r="L23" s="7"/>
      <c r="M23" s="7"/>
      <c r="N23" s="7"/>
      <c r="O23" s="7"/>
      <c r="P23" s="7"/>
      <c r="Q23" s="7"/>
      <c r="R23" s="7"/>
      <c r="S23" s="7"/>
    </row>
    <row r="24" spans="1:19" x14ac:dyDescent="0.2">
      <c r="A24" s="7"/>
      <c r="B24" s="7"/>
      <c r="C24" s="7"/>
      <c r="D24" s="7"/>
      <c r="E24" s="7"/>
      <c r="F24" s="7"/>
      <c r="G24" s="7"/>
      <c r="H24" s="7"/>
      <c r="I24" s="7"/>
      <c r="J24" s="7"/>
      <c r="K24" s="7"/>
      <c r="L24" s="7"/>
      <c r="M24" s="7"/>
      <c r="N24" s="7"/>
      <c r="O24" s="7"/>
      <c r="P24" s="7"/>
      <c r="Q24" s="7"/>
      <c r="R24" s="7"/>
      <c r="S24" s="7"/>
    </row>
  </sheetData>
  <mergeCells count="3">
    <mergeCell ref="A5:C5"/>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4"/>
  <sheetViews>
    <sheetView workbookViewId="0">
      <selection activeCell="H17" sqref="H17"/>
    </sheetView>
  </sheetViews>
  <sheetFormatPr defaultRowHeight="12.75" x14ac:dyDescent="0.2"/>
  <cols>
    <col min="10" max="10" width="9.85546875" bestFit="1" customWidth="1"/>
    <col min="11" max="11" width="14.42578125" bestFit="1" customWidth="1"/>
  </cols>
  <sheetData>
    <row r="1" spans="1:19" ht="15.75" x14ac:dyDescent="0.25">
      <c r="A1" s="9" t="s">
        <v>0</v>
      </c>
      <c r="B1" s="8"/>
      <c r="C1" s="8"/>
      <c r="D1" s="8"/>
      <c r="E1" s="4"/>
      <c r="F1" s="4"/>
      <c r="G1" s="4"/>
      <c r="H1" s="4"/>
      <c r="I1" s="4"/>
      <c r="J1" s="7"/>
    </row>
    <row r="2" spans="1:19" ht="15.75" x14ac:dyDescent="0.25">
      <c r="A2" s="4"/>
      <c r="B2" s="3"/>
      <c r="C2" s="3"/>
      <c r="D2" s="3"/>
      <c r="E2" s="3"/>
      <c r="F2" s="3"/>
      <c r="G2" s="3"/>
      <c r="H2" s="3"/>
      <c r="I2" s="3"/>
    </row>
    <row r="3" spans="1:19" x14ac:dyDescent="0.2">
      <c r="A3" s="101"/>
      <c r="B3" s="101"/>
      <c r="C3" s="101"/>
      <c r="D3" s="84" t="s">
        <v>6</v>
      </c>
      <c r="E3" s="84" t="s">
        <v>7</v>
      </c>
      <c r="F3" s="84" t="s">
        <v>8</v>
      </c>
      <c r="G3" s="84" t="s">
        <v>9</v>
      </c>
      <c r="H3" s="84" t="s">
        <v>10</v>
      </c>
      <c r="I3" s="85" t="s">
        <v>37</v>
      </c>
      <c r="J3" s="6"/>
      <c r="K3" s="6"/>
      <c r="L3" s="6"/>
      <c r="M3" s="6"/>
      <c r="N3" s="6"/>
      <c r="O3" s="6"/>
      <c r="P3" s="6"/>
      <c r="Q3" s="6"/>
      <c r="R3" s="6"/>
      <c r="S3" s="6"/>
    </row>
    <row r="4" spans="1:19" x14ac:dyDescent="0.2">
      <c r="A4" s="100" t="s">
        <v>38</v>
      </c>
      <c r="B4" s="100"/>
      <c r="C4" s="100"/>
      <c r="D4" s="22">
        <f>'Cost Summary'!B12</f>
        <v>30</v>
      </c>
      <c r="E4" s="99">
        <v>8</v>
      </c>
      <c r="F4" s="99">
        <v>10</v>
      </c>
      <c r="G4" s="99">
        <v>7.5</v>
      </c>
      <c r="H4" s="99">
        <v>7.5</v>
      </c>
      <c r="I4" s="86">
        <f t="shared" ref="I4:I5" si="0">SUM(D4:H4)</f>
        <v>63</v>
      </c>
      <c r="J4" s="7"/>
      <c r="K4" s="7"/>
      <c r="L4" s="7"/>
      <c r="M4" s="7"/>
      <c r="N4" s="7"/>
      <c r="O4" s="7"/>
      <c r="P4" s="7"/>
      <c r="Q4" s="7"/>
      <c r="R4" s="7"/>
      <c r="S4" s="7"/>
    </row>
    <row r="5" spans="1:19" x14ac:dyDescent="0.2">
      <c r="A5" s="100" t="s">
        <v>39</v>
      </c>
      <c r="B5" s="100"/>
      <c r="C5" s="100"/>
      <c r="D5" s="22">
        <f>'Cost Summary'!B13</f>
        <v>20.327968251583563</v>
      </c>
      <c r="E5" s="99">
        <v>17.600000000000001</v>
      </c>
      <c r="F5" s="99">
        <v>17.600000000000001</v>
      </c>
      <c r="G5" s="99">
        <v>14.25</v>
      </c>
      <c r="H5" s="99">
        <v>13.200000000000001</v>
      </c>
      <c r="I5" s="86">
        <f t="shared" si="0"/>
        <v>82.977968251583562</v>
      </c>
      <c r="J5" s="7"/>
      <c r="K5" s="7"/>
      <c r="L5" s="7"/>
      <c r="M5" s="7"/>
      <c r="N5" s="7"/>
      <c r="O5" s="7"/>
      <c r="P5" s="7"/>
      <c r="Q5" s="7"/>
      <c r="R5" s="7"/>
      <c r="S5" s="7"/>
    </row>
    <row r="6" spans="1:19" x14ac:dyDescent="0.2">
      <c r="A6" s="7"/>
      <c r="B6" s="7"/>
      <c r="C6" s="7"/>
      <c r="D6" s="7"/>
      <c r="E6" s="7"/>
      <c r="F6" s="7"/>
      <c r="G6" s="7"/>
      <c r="H6" s="7"/>
      <c r="I6" s="7"/>
      <c r="J6" s="7"/>
      <c r="K6" s="7"/>
      <c r="L6" s="7"/>
      <c r="M6" s="7"/>
      <c r="N6" s="7"/>
      <c r="O6" s="7"/>
      <c r="P6" s="7"/>
      <c r="Q6" s="7"/>
      <c r="R6" s="7"/>
      <c r="S6" s="7"/>
    </row>
    <row r="7" spans="1:19" x14ac:dyDescent="0.2">
      <c r="A7" s="7"/>
      <c r="B7" s="7"/>
      <c r="C7" s="7"/>
      <c r="D7" s="7"/>
      <c r="E7" s="7"/>
      <c r="F7" s="7"/>
      <c r="G7" s="7"/>
      <c r="H7" s="7"/>
      <c r="I7" s="7"/>
      <c r="J7" s="7"/>
      <c r="K7" s="7"/>
      <c r="L7" s="7"/>
      <c r="M7" s="7"/>
      <c r="N7" s="7"/>
      <c r="O7" s="7"/>
      <c r="P7" s="7"/>
      <c r="Q7" s="7"/>
      <c r="R7" s="7"/>
      <c r="S7" s="7"/>
    </row>
    <row r="8" spans="1:19" x14ac:dyDescent="0.2">
      <c r="A8" s="7"/>
      <c r="B8" s="7"/>
      <c r="C8" s="7"/>
      <c r="D8" s="7"/>
      <c r="E8" s="7"/>
      <c r="F8" s="7"/>
      <c r="G8" s="7"/>
      <c r="H8" s="7"/>
      <c r="I8" s="7"/>
      <c r="J8" s="7"/>
      <c r="K8" s="7"/>
      <c r="L8" s="7"/>
      <c r="M8" s="7"/>
      <c r="N8" s="7"/>
      <c r="O8" s="7"/>
      <c r="P8" s="7"/>
      <c r="Q8" s="7"/>
      <c r="R8" s="7"/>
      <c r="S8" s="7"/>
    </row>
    <row r="9" spans="1:19" x14ac:dyDescent="0.2">
      <c r="A9" s="7"/>
      <c r="B9" s="7"/>
      <c r="C9" s="7"/>
      <c r="D9" s="7"/>
      <c r="E9" s="7"/>
      <c r="F9" s="7"/>
      <c r="G9" s="7"/>
      <c r="H9" s="7"/>
      <c r="I9" s="7"/>
      <c r="J9" s="7"/>
      <c r="K9" s="7"/>
      <c r="L9" s="7"/>
      <c r="M9" s="7"/>
      <c r="N9" s="7"/>
      <c r="O9" s="7"/>
      <c r="P9" s="7"/>
      <c r="Q9" s="7"/>
      <c r="R9" s="7"/>
      <c r="S9" s="7"/>
    </row>
    <row r="10" spans="1:19" x14ac:dyDescent="0.2">
      <c r="A10" s="7"/>
      <c r="B10" s="7"/>
      <c r="C10" s="7"/>
      <c r="D10" s="7"/>
      <c r="E10" s="7"/>
      <c r="F10" s="7"/>
      <c r="G10" s="7"/>
      <c r="H10" s="7"/>
      <c r="I10" s="7"/>
      <c r="J10" s="7"/>
      <c r="K10" s="7"/>
      <c r="L10" s="7"/>
      <c r="M10" s="7"/>
      <c r="N10" s="7"/>
      <c r="O10" s="7"/>
      <c r="P10" s="7"/>
      <c r="Q10" s="7"/>
      <c r="R10" s="7"/>
      <c r="S10" s="7"/>
    </row>
    <row r="11" spans="1:19" x14ac:dyDescent="0.2">
      <c r="A11" s="7"/>
      <c r="B11" s="7"/>
      <c r="C11" s="7"/>
      <c r="D11" s="7"/>
      <c r="E11" s="7"/>
      <c r="F11" s="7"/>
      <c r="G11" s="7"/>
      <c r="H11" s="7"/>
      <c r="I11" s="7"/>
      <c r="J11" s="7"/>
      <c r="K11" s="7"/>
      <c r="L11" s="7"/>
      <c r="M11" s="7"/>
      <c r="N11" s="7"/>
      <c r="O11" s="7"/>
      <c r="P11" s="7"/>
      <c r="Q11" s="7"/>
      <c r="R11" s="7"/>
      <c r="S11" s="7"/>
    </row>
    <row r="12" spans="1:19" x14ac:dyDescent="0.2">
      <c r="A12" s="7"/>
      <c r="B12" s="7"/>
      <c r="C12" s="7"/>
      <c r="D12" s="7"/>
      <c r="E12" s="7"/>
      <c r="F12" s="7"/>
      <c r="G12" s="7"/>
      <c r="H12" s="7"/>
      <c r="I12" s="7"/>
      <c r="J12" s="7"/>
      <c r="K12" s="7"/>
      <c r="L12" s="7"/>
      <c r="M12" s="7"/>
      <c r="N12" s="7"/>
      <c r="O12" s="7"/>
      <c r="P12" s="7"/>
      <c r="Q12" s="7"/>
      <c r="R12" s="7"/>
      <c r="S12" s="7"/>
    </row>
    <row r="13" spans="1:19" x14ac:dyDescent="0.2">
      <c r="A13" s="7"/>
      <c r="B13" s="7"/>
      <c r="C13" s="7"/>
      <c r="D13" s="7"/>
      <c r="E13" s="7"/>
      <c r="F13" s="7"/>
      <c r="G13" s="7"/>
      <c r="H13" s="7"/>
      <c r="I13" s="7"/>
      <c r="J13" s="7"/>
      <c r="K13" s="7"/>
      <c r="L13" s="7"/>
      <c r="M13" s="7"/>
      <c r="N13" s="7"/>
      <c r="O13" s="7"/>
      <c r="P13" s="7"/>
      <c r="Q13" s="7"/>
      <c r="R13" s="7"/>
      <c r="S13" s="7"/>
    </row>
    <row r="14" spans="1:19" x14ac:dyDescent="0.2">
      <c r="A14" s="7"/>
      <c r="B14" s="7"/>
      <c r="C14" s="7"/>
      <c r="D14" s="7"/>
      <c r="E14" s="7"/>
      <c r="F14" s="7"/>
      <c r="G14" s="7"/>
      <c r="H14" s="7"/>
      <c r="I14" s="7"/>
      <c r="J14" s="7"/>
      <c r="K14" s="7"/>
      <c r="L14" s="7"/>
      <c r="M14" s="7"/>
      <c r="N14" s="7"/>
      <c r="O14" s="7"/>
      <c r="P14" s="7"/>
      <c r="Q14" s="7"/>
      <c r="R14" s="7"/>
      <c r="S14" s="7"/>
    </row>
    <row r="15" spans="1:19" x14ac:dyDescent="0.2">
      <c r="A15" s="7"/>
      <c r="B15" s="7"/>
      <c r="C15" s="7"/>
      <c r="D15" s="7"/>
      <c r="E15" s="7"/>
      <c r="F15" s="7"/>
      <c r="G15" s="7"/>
      <c r="H15" s="7"/>
      <c r="I15" s="7"/>
      <c r="J15" s="7"/>
      <c r="K15" s="7"/>
      <c r="L15" s="7"/>
      <c r="M15" s="7"/>
      <c r="N15" s="7"/>
      <c r="O15" s="7"/>
      <c r="P15" s="7"/>
      <c r="Q15" s="7"/>
      <c r="R15" s="7"/>
      <c r="S15" s="7"/>
    </row>
    <row r="16" spans="1:19" x14ac:dyDescent="0.2">
      <c r="A16" s="7"/>
      <c r="B16" s="7"/>
      <c r="C16" s="7"/>
      <c r="D16" s="7"/>
      <c r="E16" s="7"/>
      <c r="F16" s="7"/>
      <c r="G16" s="7"/>
      <c r="H16" s="7"/>
      <c r="I16" s="7"/>
      <c r="J16" s="7"/>
      <c r="K16" s="7"/>
      <c r="L16" s="7"/>
      <c r="M16" s="7"/>
      <c r="N16" s="7"/>
      <c r="O16" s="7"/>
      <c r="P16" s="7"/>
      <c r="Q16" s="7"/>
      <c r="R16" s="7"/>
      <c r="S16" s="7"/>
    </row>
    <row r="17" spans="1:19" x14ac:dyDescent="0.2">
      <c r="A17" s="7"/>
      <c r="B17" s="7"/>
      <c r="C17" s="7"/>
      <c r="D17" s="7"/>
      <c r="E17" s="7"/>
      <c r="F17" s="7"/>
      <c r="G17" s="7"/>
      <c r="H17" s="7"/>
      <c r="I17" s="7"/>
      <c r="J17" s="7"/>
      <c r="K17" s="7"/>
      <c r="L17" s="7"/>
      <c r="M17" s="7"/>
      <c r="N17" s="7"/>
      <c r="O17" s="7"/>
      <c r="P17" s="7"/>
      <c r="Q17" s="7"/>
      <c r="R17" s="7"/>
      <c r="S17" s="7"/>
    </row>
    <row r="18" spans="1:19" x14ac:dyDescent="0.2">
      <c r="A18" s="7"/>
      <c r="B18" s="7"/>
      <c r="C18" s="7"/>
      <c r="D18" s="7"/>
      <c r="E18" s="7"/>
      <c r="F18" s="7"/>
      <c r="G18" s="7"/>
      <c r="H18" s="7"/>
      <c r="I18" s="7"/>
      <c r="J18" s="7"/>
      <c r="K18" s="7"/>
      <c r="L18" s="7"/>
      <c r="M18" s="7"/>
      <c r="N18" s="7"/>
      <c r="O18" s="7"/>
      <c r="P18" s="7"/>
      <c r="Q18" s="7"/>
      <c r="R18" s="7"/>
      <c r="S18" s="7"/>
    </row>
    <row r="19" spans="1:19" x14ac:dyDescent="0.2">
      <c r="A19" s="7"/>
      <c r="B19" s="7"/>
      <c r="C19" s="7"/>
      <c r="D19" s="7"/>
      <c r="E19" s="7"/>
      <c r="F19" s="7"/>
      <c r="G19" s="7"/>
      <c r="H19" s="7"/>
      <c r="I19" s="7"/>
      <c r="J19" s="7"/>
      <c r="K19" s="7"/>
      <c r="L19" s="7"/>
      <c r="M19" s="7"/>
      <c r="N19" s="7"/>
      <c r="O19" s="7"/>
      <c r="P19" s="7"/>
      <c r="Q19" s="7"/>
      <c r="R19" s="7"/>
      <c r="S19" s="7"/>
    </row>
    <row r="20" spans="1:19" x14ac:dyDescent="0.2">
      <c r="A20" s="7"/>
      <c r="B20" s="7"/>
      <c r="C20" s="7"/>
      <c r="D20" s="7"/>
      <c r="E20" s="7"/>
      <c r="F20" s="7"/>
      <c r="G20" s="7"/>
      <c r="H20" s="7"/>
      <c r="I20" s="7"/>
      <c r="J20" s="7"/>
      <c r="K20" s="7"/>
      <c r="L20" s="7"/>
      <c r="M20" s="7"/>
      <c r="N20" s="7"/>
      <c r="O20" s="7"/>
      <c r="P20" s="7"/>
      <c r="Q20" s="7"/>
      <c r="R20" s="7"/>
      <c r="S20" s="7"/>
    </row>
    <row r="21" spans="1:19" x14ac:dyDescent="0.2">
      <c r="A21" s="7"/>
      <c r="B21" s="7"/>
      <c r="C21" s="7"/>
      <c r="D21" s="7"/>
      <c r="E21" s="7"/>
      <c r="F21" s="7"/>
      <c r="G21" s="7"/>
      <c r="H21" s="7"/>
      <c r="I21" s="7"/>
      <c r="J21" s="7"/>
      <c r="K21" s="7"/>
      <c r="L21" s="7"/>
      <c r="M21" s="7"/>
      <c r="N21" s="7"/>
      <c r="O21" s="7"/>
      <c r="P21" s="7"/>
      <c r="Q21" s="7"/>
      <c r="R21" s="7"/>
      <c r="S21" s="7"/>
    </row>
    <row r="22" spans="1:19" x14ac:dyDescent="0.2">
      <c r="A22" s="7"/>
      <c r="B22" s="7"/>
      <c r="C22" s="7"/>
      <c r="D22" s="7"/>
      <c r="E22" s="7"/>
      <c r="F22" s="7"/>
      <c r="G22" s="7"/>
      <c r="H22" s="7"/>
      <c r="I22" s="7"/>
      <c r="J22" s="7"/>
      <c r="K22" s="7"/>
      <c r="L22" s="7"/>
      <c r="M22" s="7"/>
      <c r="N22" s="7"/>
      <c r="O22" s="7"/>
      <c r="P22" s="7"/>
      <c r="Q22" s="7"/>
      <c r="R22" s="7"/>
      <c r="S22" s="7"/>
    </row>
    <row r="23" spans="1:19" x14ac:dyDescent="0.2">
      <c r="A23" s="7"/>
      <c r="B23" s="7"/>
      <c r="C23" s="7"/>
      <c r="D23" s="7"/>
      <c r="E23" s="7"/>
      <c r="F23" s="7"/>
      <c r="G23" s="7"/>
      <c r="H23" s="7"/>
      <c r="I23" s="7"/>
      <c r="J23" s="7"/>
      <c r="K23" s="7"/>
      <c r="L23" s="7"/>
      <c r="M23" s="7"/>
      <c r="N23" s="7"/>
      <c r="O23" s="7"/>
      <c r="P23" s="7"/>
      <c r="Q23" s="7"/>
      <c r="R23" s="7"/>
      <c r="S23" s="7"/>
    </row>
    <row r="24" spans="1:19" x14ac:dyDescent="0.2">
      <c r="A24" s="7"/>
      <c r="B24" s="7"/>
      <c r="C24" s="7"/>
      <c r="D24" s="7"/>
      <c r="E24" s="7"/>
      <c r="F24" s="7"/>
      <c r="G24" s="7"/>
      <c r="H24" s="7"/>
      <c r="I24" s="7"/>
      <c r="J24" s="7"/>
      <c r="K24" s="7"/>
      <c r="L24" s="7"/>
      <c r="M24" s="7"/>
      <c r="N24" s="7"/>
      <c r="O24" s="7"/>
      <c r="P24" s="7"/>
      <c r="Q24" s="7"/>
      <c r="R24" s="7"/>
      <c r="S24" s="7"/>
    </row>
  </sheetData>
  <mergeCells count="3">
    <mergeCell ref="A5:C5"/>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4"/>
  <sheetViews>
    <sheetView workbookViewId="0">
      <selection activeCell="H20" sqref="H20"/>
    </sheetView>
  </sheetViews>
  <sheetFormatPr defaultRowHeight="12.75" x14ac:dyDescent="0.2"/>
  <cols>
    <col min="10" max="10" width="9.85546875" bestFit="1" customWidth="1"/>
    <col min="11" max="11" width="14.42578125" bestFit="1" customWidth="1"/>
  </cols>
  <sheetData>
    <row r="1" spans="1:19" ht="15.75" x14ac:dyDescent="0.25">
      <c r="A1" s="9" t="s">
        <v>0</v>
      </c>
      <c r="B1" s="8"/>
      <c r="C1" s="8"/>
      <c r="D1" s="8"/>
      <c r="E1" s="4"/>
      <c r="F1" s="4"/>
      <c r="G1" s="4"/>
      <c r="H1" s="4"/>
      <c r="I1" s="4"/>
      <c r="J1" s="7"/>
    </row>
    <row r="2" spans="1:19" ht="15.75" x14ac:dyDescent="0.25">
      <c r="A2" s="4"/>
      <c r="B2" s="3"/>
      <c r="C2" s="3"/>
      <c r="D2" s="3"/>
      <c r="E2" s="3"/>
      <c r="F2" s="3"/>
      <c r="G2" s="3"/>
      <c r="H2" s="3"/>
      <c r="I2" s="3"/>
      <c r="J2" s="3"/>
    </row>
    <row r="3" spans="1:19" x14ac:dyDescent="0.2">
      <c r="A3" s="101"/>
      <c r="B3" s="101"/>
      <c r="C3" s="101"/>
      <c r="D3" s="84" t="s">
        <v>6</v>
      </c>
      <c r="E3" s="84" t="s">
        <v>7</v>
      </c>
      <c r="F3" s="84" t="s">
        <v>8</v>
      </c>
      <c r="G3" s="84" t="s">
        <v>9</v>
      </c>
      <c r="H3" s="84" t="s">
        <v>10</v>
      </c>
      <c r="I3" s="85" t="s">
        <v>37</v>
      </c>
      <c r="J3" s="6"/>
      <c r="K3" s="6"/>
      <c r="L3" s="6"/>
      <c r="M3" s="6"/>
      <c r="N3" s="6"/>
      <c r="O3" s="6"/>
      <c r="P3" s="6"/>
      <c r="Q3" s="6"/>
      <c r="R3" s="6"/>
      <c r="S3" s="6"/>
    </row>
    <row r="4" spans="1:19" x14ac:dyDescent="0.2">
      <c r="A4" s="100" t="s">
        <v>38</v>
      </c>
      <c r="B4" s="100"/>
      <c r="C4" s="100"/>
      <c r="D4" s="22">
        <f>'Cost Summary'!B12</f>
        <v>30</v>
      </c>
      <c r="E4" s="96">
        <v>8</v>
      </c>
      <c r="F4" s="96">
        <v>8.4</v>
      </c>
      <c r="G4" s="96">
        <v>6.8999999999999995</v>
      </c>
      <c r="H4" s="96">
        <v>6.8999999999999995</v>
      </c>
      <c r="I4" s="86">
        <f t="shared" ref="I4:I5" si="0">SUM(D4:H4)</f>
        <v>60.199999999999996</v>
      </c>
      <c r="J4" s="7"/>
      <c r="K4" s="7"/>
      <c r="L4" s="7"/>
      <c r="M4" s="7"/>
      <c r="N4" s="7"/>
      <c r="O4" s="7"/>
      <c r="P4" s="7"/>
      <c r="Q4" s="7"/>
      <c r="R4" s="7"/>
      <c r="S4" s="7"/>
    </row>
    <row r="5" spans="1:19" x14ac:dyDescent="0.2">
      <c r="A5" s="100" t="s">
        <v>39</v>
      </c>
      <c r="B5" s="100"/>
      <c r="C5" s="100"/>
      <c r="D5" s="22">
        <f>'Cost Summary'!B13</f>
        <v>20.327968251583563</v>
      </c>
      <c r="E5" s="96">
        <v>19.2</v>
      </c>
      <c r="F5" s="96">
        <v>19.600000000000001</v>
      </c>
      <c r="G5" s="96">
        <v>14.399999999999999</v>
      </c>
      <c r="H5" s="96">
        <v>14.700000000000001</v>
      </c>
      <c r="I5" s="86">
        <f t="shared" si="0"/>
        <v>88.227968251583562</v>
      </c>
      <c r="J5" s="7"/>
      <c r="K5" s="7"/>
      <c r="L5" s="7"/>
      <c r="M5" s="7"/>
      <c r="N5" s="7"/>
      <c r="O5" s="7"/>
      <c r="P5" s="7"/>
      <c r="Q5" s="7"/>
      <c r="R5" s="7"/>
      <c r="S5" s="7"/>
    </row>
    <row r="6" spans="1:19" x14ac:dyDescent="0.2">
      <c r="A6" s="7"/>
      <c r="B6" s="7"/>
      <c r="C6" s="7"/>
      <c r="D6" s="7"/>
      <c r="E6" s="7"/>
      <c r="F6" s="7"/>
      <c r="G6" s="7"/>
      <c r="H6" s="7"/>
      <c r="I6" s="7"/>
      <c r="J6" s="7"/>
      <c r="K6" s="7"/>
      <c r="L6" s="7"/>
      <c r="M6" s="7"/>
      <c r="N6" s="7"/>
      <c r="O6" s="7"/>
      <c r="P6" s="7"/>
      <c r="Q6" s="7"/>
      <c r="R6" s="7"/>
      <c r="S6" s="7"/>
    </row>
    <row r="7" spans="1:19" x14ac:dyDescent="0.2">
      <c r="A7" s="7"/>
      <c r="B7" s="7"/>
      <c r="C7" s="7"/>
      <c r="D7" s="7"/>
      <c r="E7" s="7"/>
      <c r="F7" s="7"/>
      <c r="G7" s="7"/>
      <c r="H7" s="7"/>
      <c r="I7" s="7"/>
      <c r="J7" s="7"/>
      <c r="K7" s="7"/>
      <c r="L7" s="7"/>
      <c r="M7" s="7"/>
      <c r="N7" s="7"/>
      <c r="O7" s="7"/>
      <c r="P7" s="7"/>
      <c r="Q7" s="7"/>
      <c r="R7" s="7"/>
      <c r="S7" s="7"/>
    </row>
    <row r="8" spans="1:19" x14ac:dyDescent="0.2">
      <c r="A8" s="7"/>
      <c r="B8" s="7"/>
      <c r="C8" s="7"/>
      <c r="D8" s="7"/>
      <c r="E8" s="7"/>
      <c r="F8" s="7"/>
      <c r="G8" s="7"/>
      <c r="H8" s="7"/>
      <c r="I8" s="7"/>
      <c r="J8" s="7"/>
      <c r="K8" s="7"/>
      <c r="L8" s="7"/>
      <c r="M8" s="7"/>
      <c r="N8" s="7"/>
      <c r="O8" s="7"/>
      <c r="P8" s="7"/>
      <c r="Q8" s="7"/>
      <c r="R8" s="7"/>
      <c r="S8" s="7"/>
    </row>
    <row r="9" spans="1:19" x14ac:dyDescent="0.2">
      <c r="A9" s="7"/>
      <c r="B9" s="7"/>
      <c r="C9" s="7"/>
      <c r="D9" s="7"/>
      <c r="E9" s="7"/>
      <c r="F9" s="7"/>
      <c r="G9" s="7"/>
      <c r="H9" s="7"/>
      <c r="I9" s="7"/>
      <c r="J9" s="7"/>
      <c r="K9" s="7"/>
      <c r="L9" s="7"/>
      <c r="M9" s="7"/>
      <c r="N9" s="7"/>
      <c r="O9" s="7"/>
      <c r="P9" s="7"/>
      <c r="Q9" s="7"/>
      <c r="R9" s="7"/>
      <c r="S9" s="7"/>
    </row>
    <row r="10" spans="1:19" x14ac:dyDescent="0.2">
      <c r="A10" s="7"/>
      <c r="B10" s="7"/>
      <c r="C10" s="7"/>
      <c r="D10" s="7"/>
      <c r="E10" s="7"/>
      <c r="F10" s="7"/>
      <c r="G10" s="7"/>
      <c r="H10" s="7"/>
      <c r="I10" s="7"/>
      <c r="J10" s="7"/>
      <c r="K10" s="7"/>
      <c r="L10" s="7"/>
      <c r="M10" s="7"/>
      <c r="N10" s="7"/>
      <c r="O10" s="7"/>
      <c r="P10" s="7"/>
      <c r="Q10" s="7"/>
      <c r="R10" s="7"/>
      <c r="S10" s="7"/>
    </row>
    <row r="11" spans="1:19" x14ac:dyDescent="0.2">
      <c r="A11" s="7"/>
      <c r="B11" s="7"/>
      <c r="C11" s="7"/>
      <c r="D11" s="7"/>
      <c r="E11" s="7"/>
      <c r="F11" s="7"/>
      <c r="G11" s="7"/>
      <c r="H11" s="7"/>
      <c r="I11" s="7"/>
      <c r="J11" s="7"/>
      <c r="K11" s="7"/>
      <c r="L11" s="7"/>
      <c r="M11" s="7"/>
      <c r="N11" s="7"/>
      <c r="O11" s="7"/>
      <c r="P11" s="7"/>
      <c r="Q11" s="7"/>
      <c r="R11" s="7"/>
      <c r="S11" s="7"/>
    </row>
    <row r="12" spans="1:19" x14ac:dyDescent="0.2">
      <c r="A12" s="7"/>
      <c r="B12" s="7"/>
      <c r="C12" s="7"/>
      <c r="D12" s="7"/>
      <c r="E12" s="7"/>
      <c r="F12" s="7"/>
      <c r="G12" s="7"/>
      <c r="H12" s="7"/>
      <c r="I12" s="7"/>
      <c r="J12" s="7"/>
      <c r="K12" s="7"/>
      <c r="L12" s="7"/>
      <c r="M12" s="7"/>
      <c r="N12" s="7"/>
      <c r="O12" s="7"/>
      <c r="P12" s="7"/>
      <c r="Q12" s="7"/>
      <c r="R12" s="7"/>
      <c r="S12" s="7"/>
    </row>
    <row r="13" spans="1:19" x14ac:dyDescent="0.2">
      <c r="A13" s="7"/>
      <c r="B13" s="7"/>
      <c r="C13" s="7"/>
      <c r="D13" s="7"/>
      <c r="E13" s="7"/>
      <c r="F13" s="7"/>
      <c r="G13" s="7"/>
      <c r="H13" s="7"/>
      <c r="I13" s="7"/>
      <c r="J13" s="7"/>
      <c r="K13" s="7"/>
      <c r="L13" s="7"/>
      <c r="M13" s="7"/>
      <c r="N13" s="7"/>
      <c r="O13" s="7"/>
      <c r="P13" s="7"/>
      <c r="Q13" s="7"/>
      <c r="R13" s="7"/>
      <c r="S13" s="7"/>
    </row>
    <row r="14" spans="1:19" x14ac:dyDescent="0.2">
      <c r="A14" s="7"/>
      <c r="B14" s="7"/>
      <c r="C14" s="7"/>
      <c r="D14" s="7"/>
      <c r="E14" s="7"/>
      <c r="F14" s="7"/>
      <c r="G14" s="7"/>
      <c r="H14" s="7"/>
      <c r="I14" s="7"/>
      <c r="J14" s="7"/>
      <c r="K14" s="7"/>
      <c r="L14" s="7"/>
      <c r="M14" s="7"/>
      <c r="N14" s="7"/>
      <c r="O14" s="7"/>
      <c r="P14" s="7"/>
      <c r="Q14" s="7"/>
      <c r="R14" s="7"/>
      <c r="S14" s="7"/>
    </row>
    <row r="15" spans="1:19" x14ac:dyDescent="0.2">
      <c r="A15" s="7"/>
      <c r="B15" s="7"/>
      <c r="C15" s="7"/>
      <c r="D15" s="7"/>
      <c r="E15" s="7"/>
      <c r="F15" s="7"/>
      <c r="G15" s="7"/>
      <c r="H15" s="7"/>
      <c r="I15" s="7"/>
      <c r="J15" s="7"/>
      <c r="K15" s="7"/>
      <c r="L15" s="7"/>
      <c r="M15" s="7"/>
      <c r="N15" s="7"/>
      <c r="O15" s="7"/>
      <c r="P15" s="7"/>
      <c r="Q15" s="7"/>
      <c r="R15" s="7"/>
      <c r="S15" s="7"/>
    </row>
    <row r="16" spans="1:19" x14ac:dyDescent="0.2">
      <c r="A16" s="7"/>
      <c r="B16" s="7"/>
      <c r="C16" s="7"/>
      <c r="D16" s="7"/>
      <c r="E16" s="7"/>
      <c r="F16" s="7"/>
      <c r="G16" s="7"/>
      <c r="H16" s="7"/>
      <c r="I16" s="7"/>
      <c r="J16" s="7"/>
      <c r="K16" s="7"/>
      <c r="L16" s="7"/>
      <c r="M16" s="7"/>
      <c r="N16" s="7"/>
      <c r="O16" s="7"/>
      <c r="P16" s="7"/>
      <c r="Q16" s="7"/>
      <c r="R16" s="7"/>
      <c r="S16" s="7"/>
    </row>
    <row r="17" spans="1:19" x14ac:dyDescent="0.2">
      <c r="A17" s="7"/>
      <c r="B17" s="7"/>
      <c r="C17" s="7"/>
      <c r="D17" s="7"/>
      <c r="E17" s="7"/>
      <c r="F17" s="7"/>
      <c r="G17" s="7"/>
      <c r="H17" s="7"/>
      <c r="I17" s="7"/>
      <c r="J17" s="7"/>
      <c r="K17" s="7"/>
      <c r="L17" s="7"/>
      <c r="M17" s="7"/>
      <c r="N17" s="7"/>
      <c r="O17" s="7"/>
      <c r="P17" s="7"/>
      <c r="Q17" s="7"/>
      <c r="R17" s="7"/>
      <c r="S17" s="7"/>
    </row>
    <row r="18" spans="1:19" x14ac:dyDescent="0.2">
      <c r="A18" s="7"/>
      <c r="B18" s="7"/>
      <c r="C18" s="7"/>
      <c r="D18" s="7"/>
      <c r="E18" s="7"/>
      <c r="F18" s="7"/>
      <c r="G18" s="7"/>
      <c r="H18" s="7"/>
      <c r="I18" s="7"/>
      <c r="J18" s="7"/>
      <c r="K18" s="7"/>
      <c r="L18" s="7"/>
      <c r="M18" s="7"/>
      <c r="N18" s="7"/>
      <c r="O18" s="7"/>
      <c r="P18" s="7"/>
      <c r="Q18" s="7"/>
      <c r="R18" s="7"/>
      <c r="S18" s="7"/>
    </row>
    <row r="19" spans="1:19" x14ac:dyDescent="0.2">
      <c r="A19" s="7"/>
      <c r="B19" s="7"/>
      <c r="C19" s="7"/>
      <c r="D19" s="7"/>
      <c r="E19" s="7"/>
      <c r="F19" s="7"/>
      <c r="G19" s="7"/>
      <c r="H19" s="7"/>
      <c r="I19" s="7"/>
      <c r="J19" s="7"/>
      <c r="K19" s="7"/>
      <c r="L19" s="7"/>
      <c r="M19" s="7"/>
      <c r="N19" s="7"/>
      <c r="O19" s="7"/>
      <c r="P19" s="7"/>
      <c r="Q19" s="7"/>
      <c r="R19" s="7"/>
      <c r="S19" s="7"/>
    </row>
    <row r="20" spans="1:19" x14ac:dyDescent="0.2">
      <c r="A20" s="7"/>
      <c r="B20" s="7"/>
      <c r="C20" s="7"/>
      <c r="D20" s="7"/>
      <c r="E20" s="7"/>
      <c r="F20" s="7"/>
      <c r="G20" s="7"/>
      <c r="H20" s="7"/>
      <c r="I20" s="7"/>
      <c r="J20" s="7"/>
      <c r="K20" s="7"/>
      <c r="L20" s="7"/>
      <c r="M20" s="7"/>
      <c r="N20" s="7"/>
      <c r="O20" s="7"/>
      <c r="P20" s="7"/>
      <c r="Q20" s="7"/>
      <c r="R20" s="7"/>
      <c r="S20" s="7"/>
    </row>
    <row r="21" spans="1:19" x14ac:dyDescent="0.2">
      <c r="A21" s="7"/>
      <c r="B21" s="7"/>
      <c r="C21" s="7"/>
      <c r="D21" s="7"/>
      <c r="E21" s="7"/>
      <c r="F21" s="7"/>
      <c r="G21" s="7"/>
      <c r="H21" s="7"/>
      <c r="I21" s="7"/>
      <c r="J21" s="7"/>
      <c r="K21" s="7"/>
      <c r="L21" s="7"/>
      <c r="M21" s="7"/>
      <c r="N21" s="7"/>
      <c r="O21" s="7"/>
      <c r="P21" s="7"/>
      <c r="Q21" s="7"/>
      <c r="R21" s="7"/>
      <c r="S21" s="7"/>
    </row>
    <row r="22" spans="1:19" x14ac:dyDescent="0.2">
      <c r="A22" s="7"/>
      <c r="B22" s="7"/>
      <c r="C22" s="7"/>
      <c r="D22" s="7"/>
      <c r="E22" s="7"/>
      <c r="F22" s="7"/>
      <c r="G22" s="7"/>
      <c r="H22" s="7"/>
      <c r="I22" s="7"/>
      <c r="J22" s="7"/>
      <c r="K22" s="7"/>
      <c r="L22" s="7"/>
      <c r="M22" s="7"/>
      <c r="N22" s="7"/>
      <c r="O22" s="7"/>
      <c r="P22" s="7"/>
      <c r="Q22" s="7"/>
      <c r="R22" s="7"/>
      <c r="S22" s="7"/>
    </row>
    <row r="23" spans="1:19" x14ac:dyDescent="0.2">
      <c r="A23" s="7"/>
      <c r="B23" s="7"/>
      <c r="C23" s="7"/>
      <c r="D23" s="7"/>
      <c r="E23" s="7"/>
      <c r="F23" s="7"/>
      <c r="G23" s="7"/>
      <c r="H23" s="7"/>
      <c r="I23" s="7"/>
      <c r="J23" s="7"/>
      <c r="K23" s="7"/>
      <c r="L23" s="7"/>
      <c r="M23" s="7"/>
      <c r="N23" s="7"/>
      <c r="O23" s="7"/>
      <c r="P23" s="7"/>
      <c r="Q23" s="7"/>
      <c r="R23" s="7"/>
      <c r="S23" s="7"/>
    </row>
    <row r="24" spans="1:19" x14ac:dyDescent="0.2">
      <c r="A24" s="7"/>
      <c r="B24" s="7"/>
      <c r="C24" s="7"/>
      <c r="D24" s="7"/>
      <c r="E24" s="7"/>
      <c r="F24" s="7"/>
      <c r="G24" s="7"/>
      <c r="H24" s="7"/>
      <c r="I24" s="7"/>
      <c r="J24" s="7"/>
      <c r="K24" s="7"/>
      <c r="L24" s="7"/>
      <c r="M24" s="7"/>
      <c r="N24" s="7"/>
      <c r="O24" s="7"/>
      <c r="P24" s="7"/>
      <c r="Q24" s="7"/>
      <c r="R24" s="7"/>
      <c r="S24" s="7"/>
    </row>
  </sheetData>
  <mergeCells count="3">
    <mergeCell ref="A5:C5"/>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
  <sheetViews>
    <sheetView workbookViewId="0">
      <selection activeCell="G14" sqref="G14"/>
    </sheetView>
  </sheetViews>
  <sheetFormatPr defaultColWidth="9.140625" defaultRowHeight="12.75" x14ac:dyDescent="0.2"/>
  <cols>
    <col min="1" max="9" width="9.140625" style="7"/>
    <col min="10" max="10" width="9.85546875" style="7" bestFit="1" customWidth="1"/>
    <col min="11" max="11" width="14.42578125" style="7" bestFit="1" customWidth="1"/>
    <col min="12" max="16384" width="9.140625" style="7"/>
  </cols>
  <sheetData>
    <row r="1" spans="1:19" ht="15.75" x14ac:dyDescent="0.25">
      <c r="A1" s="9" t="s">
        <v>0</v>
      </c>
      <c r="B1" s="8"/>
      <c r="C1" s="8"/>
      <c r="D1" s="8"/>
      <c r="E1" s="4"/>
      <c r="F1" s="4"/>
      <c r="G1" s="4"/>
      <c r="H1" s="4"/>
      <c r="I1" s="4"/>
    </row>
    <row r="2" spans="1:19" ht="15.75" x14ac:dyDescent="0.25">
      <c r="A2" s="4"/>
      <c r="B2" s="3"/>
      <c r="C2" s="3"/>
      <c r="D2" s="3"/>
      <c r="E2" s="3"/>
      <c r="F2" s="3"/>
      <c r="G2" s="3"/>
      <c r="H2" s="3"/>
      <c r="I2" s="3"/>
      <c r="J2" s="3"/>
    </row>
    <row r="3" spans="1:19" x14ac:dyDescent="0.2">
      <c r="A3" s="101"/>
      <c r="B3" s="101"/>
      <c r="C3" s="101"/>
      <c r="D3" s="84" t="s">
        <v>6</v>
      </c>
      <c r="E3" s="84" t="s">
        <v>7</v>
      </c>
      <c r="F3" s="84" t="s">
        <v>8</v>
      </c>
      <c r="G3" s="84" t="s">
        <v>9</v>
      </c>
      <c r="H3" s="84" t="s">
        <v>10</v>
      </c>
      <c r="I3" s="85" t="s">
        <v>37</v>
      </c>
      <c r="J3" s="6"/>
      <c r="K3" s="6"/>
      <c r="L3" s="6"/>
      <c r="M3" s="6"/>
      <c r="N3" s="6"/>
      <c r="O3" s="6"/>
      <c r="P3" s="6"/>
      <c r="Q3" s="6"/>
      <c r="R3" s="6"/>
      <c r="S3" s="6"/>
    </row>
    <row r="4" spans="1:19" x14ac:dyDescent="0.2">
      <c r="A4" s="100" t="s">
        <v>38</v>
      </c>
      <c r="B4" s="100"/>
      <c r="C4" s="100"/>
      <c r="D4" s="22">
        <f>'Cost Summary'!B12</f>
        <v>30</v>
      </c>
      <c r="E4" s="98">
        <v>6</v>
      </c>
      <c r="F4" s="98">
        <v>7.6</v>
      </c>
      <c r="G4" s="98">
        <v>6</v>
      </c>
      <c r="H4" s="98">
        <v>4.8000000000000007</v>
      </c>
      <c r="I4" s="86">
        <f t="shared" ref="I4:I5" si="0">SUM(D4:H4)</f>
        <v>54.400000000000006</v>
      </c>
    </row>
    <row r="5" spans="1:19" x14ac:dyDescent="0.2">
      <c r="A5" s="100" t="s">
        <v>39</v>
      </c>
      <c r="B5" s="100"/>
      <c r="C5" s="100"/>
      <c r="D5" s="22">
        <f>'Cost Summary'!B13</f>
        <v>20.327968251583563</v>
      </c>
      <c r="E5" s="98">
        <v>19.600000000000001</v>
      </c>
      <c r="F5" s="98">
        <v>18.8</v>
      </c>
      <c r="G5" s="98">
        <v>14.100000000000001</v>
      </c>
      <c r="H5" s="98">
        <v>14.100000000000001</v>
      </c>
      <c r="I5" s="86">
        <f t="shared" si="0"/>
        <v>86.927968251583565</v>
      </c>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M21"/>
  <sheetViews>
    <sheetView zoomScaleNormal="100" workbookViewId="0">
      <selection activeCell="D4" sqref="D4"/>
    </sheetView>
  </sheetViews>
  <sheetFormatPr defaultColWidth="9.140625" defaultRowHeight="12.75" x14ac:dyDescent="0.2"/>
  <cols>
    <col min="1" max="1" width="33.5703125" style="7" customWidth="1"/>
    <col min="2" max="2" width="19.7109375" style="7" customWidth="1"/>
    <col min="3" max="3" width="20.85546875" style="7" customWidth="1"/>
    <col min="4" max="4" width="20.28515625" style="7" customWidth="1"/>
    <col min="5" max="6" width="22.85546875" style="7" customWidth="1"/>
    <col min="7" max="7" width="18.140625" style="7" customWidth="1"/>
    <col min="8" max="8" width="20.28515625" style="7" customWidth="1"/>
    <col min="9" max="9" width="9.140625" style="7"/>
    <col min="10" max="10" width="27.85546875" style="7" customWidth="1"/>
    <col min="11" max="11" width="14" style="7" bestFit="1" customWidth="1"/>
    <col min="12" max="12" width="15" style="7" bestFit="1" customWidth="1"/>
    <col min="13" max="13" width="18.42578125" style="7" bestFit="1" customWidth="1"/>
    <col min="14" max="14" width="24.5703125" style="7" customWidth="1"/>
    <col min="15" max="15" width="19.28515625" style="7" customWidth="1"/>
    <col min="16" max="16384" width="9.140625" style="7"/>
  </cols>
  <sheetData>
    <row r="1" spans="1:13" ht="34.5" customHeight="1" thickBot="1" x14ac:dyDescent="0.25">
      <c r="A1" s="102"/>
      <c r="B1" s="30"/>
      <c r="C1" s="31" t="s">
        <v>19</v>
      </c>
      <c r="D1" s="104" t="s">
        <v>20</v>
      </c>
      <c r="E1" s="105"/>
      <c r="F1" s="32"/>
      <c r="G1" s="33"/>
      <c r="H1" s="34" t="s">
        <v>21</v>
      </c>
    </row>
    <row r="2" spans="1:13" ht="39" customHeight="1" thickBot="1" x14ac:dyDescent="0.25">
      <c r="A2" s="103"/>
      <c r="B2" s="35" t="s">
        <v>22</v>
      </c>
      <c r="C2" s="36" t="s">
        <v>23</v>
      </c>
      <c r="D2" s="37" t="s">
        <v>24</v>
      </c>
      <c r="E2" s="38" t="s">
        <v>25</v>
      </c>
      <c r="F2" s="39" t="s">
        <v>41</v>
      </c>
      <c r="G2" s="40" t="s">
        <v>26</v>
      </c>
      <c r="H2" s="41" t="s">
        <v>27</v>
      </c>
      <c r="J2" s="42" t="s">
        <v>28</v>
      </c>
    </row>
    <row r="3" spans="1:13" ht="15" x14ac:dyDescent="0.2">
      <c r="A3" s="83" t="s">
        <v>38</v>
      </c>
      <c r="B3" s="43">
        <f>J3*D3</f>
        <v>113533.84615384614</v>
      </c>
      <c r="C3" s="47">
        <v>8000</v>
      </c>
      <c r="D3" s="48">
        <v>0.04</v>
      </c>
      <c r="E3" s="47">
        <v>28634</v>
      </c>
      <c r="F3" s="44">
        <f>E3*F6</f>
        <v>229072</v>
      </c>
      <c r="G3" s="49">
        <v>46048</v>
      </c>
      <c r="H3" s="45">
        <f t="shared" ref="H3:H4" si="0">B3+C3+F3+G3</f>
        <v>396653.84615384613</v>
      </c>
      <c r="J3" s="50">
        <f>(C6-(F3+G3)-C3)/(D3+1)</f>
        <v>2838346.1538461535</v>
      </c>
      <c r="K3" s="46"/>
      <c r="L3" s="46"/>
      <c r="M3" s="46"/>
    </row>
    <row r="4" spans="1:13" ht="15" x14ac:dyDescent="0.2">
      <c r="A4" s="83" t="s">
        <v>39</v>
      </c>
      <c r="B4" s="43">
        <f>J4*D4</f>
        <v>212771.46592489569</v>
      </c>
      <c r="C4" s="47">
        <v>10000</v>
      </c>
      <c r="D4" s="48">
        <v>7.85E-2</v>
      </c>
      <c r="E4" s="47">
        <v>32382</v>
      </c>
      <c r="F4" s="44">
        <f>E4*F6</f>
        <v>259056</v>
      </c>
      <c r="G4" s="49">
        <v>42708</v>
      </c>
      <c r="H4" s="45">
        <f t="shared" si="0"/>
        <v>524535.46592489572</v>
      </c>
      <c r="J4" s="50">
        <f>(C6-(F4+G4)-C4)/(D4+1)</f>
        <v>2710464.5340751042</v>
      </c>
      <c r="K4" s="46"/>
      <c r="L4" s="46"/>
      <c r="M4" s="46"/>
    </row>
    <row r="5" spans="1:13" ht="13.5" thickBot="1" x14ac:dyDescent="0.25">
      <c r="A5" s="51"/>
      <c r="B5" s="51"/>
      <c r="C5" s="52"/>
      <c r="D5" s="52"/>
      <c r="E5" s="52"/>
      <c r="F5" s="52"/>
      <c r="G5" s="52"/>
      <c r="H5" s="52"/>
    </row>
    <row r="6" spans="1:13" ht="15.75" thickBot="1" x14ac:dyDescent="0.25">
      <c r="A6" s="51"/>
      <c r="B6" s="53" t="s">
        <v>29</v>
      </c>
      <c r="C6" s="81">
        <v>3235000</v>
      </c>
      <c r="E6" s="54" t="s">
        <v>30</v>
      </c>
      <c r="F6" s="79">
        <v>8</v>
      </c>
      <c r="G6" s="54" t="s">
        <v>31</v>
      </c>
      <c r="H6" s="55">
        <f>MIN(H3:H4)</f>
        <v>396653.84615384613</v>
      </c>
    </row>
    <row r="7" spans="1:13" x14ac:dyDescent="0.2">
      <c r="B7" s="56"/>
    </row>
    <row r="8" spans="1:13" x14ac:dyDescent="0.2">
      <c r="A8" s="51"/>
      <c r="B8" s="57"/>
      <c r="C8" s="57"/>
      <c r="D8" s="51"/>
      <c r="E8" s="51"/>
      <c r="F8" s="51"/>
      <c r="G8" s="51"/>
    </row>
    <row r="9" spans="1:13" ht="15.75" thickBot="1" x14ac:dyDescent="0.3">
      <c r="A9" s="58" t="s">
        <v>32</v>
      </c>
      <c r="B9" s="58" t="s">
        <v>33</v>
      </c>
      <c r="C9" s="58"/>
      <c r="D9" s="58"/>
      <c r="E9" s="58"/>
      <c r="F9" s="58"/>
      <c r="G9" s="58"/>
      <c r="H9" s="58"/>
    </row>
    <row r="10" spans="1:13" ht="21" thickBot="1" x14ac:dyDescent="0.25">
      <c r="A10" s="106" t="s">
        <v>34</v>
      </c>
      <c r="B10" s="107"/>
      <c r="C10" s="107"/>
      <c r="D10" s="107"/>
      <c r="E10" s="108"/>
      <c r="F10" s="59"/>
      <c r="G10" s="51"/>
      <c r="H10" s="60"/>
      <c r="I10" s="60"/>
      <c r="J10" s="60"/>
      <c r="K10" s="61"/>
      <c r="M10" s="60"/>
    </row>
    <row r="11" spans="1:13" ht="13.5" thickBot="1" x14ac:dyDescent="0.25">
      <c r="A11" s="62"/>
      <c r="B11" s="63" t="s">
        <v>16</v>
      </c>
      <c r="C11" s="64" t="s">
        <v>14</v>
      </c>
      <c r="D11" s="65" t="s">
        <v>35</v>
      </c>
      <c r="E11" s="65" t="s">
        <v>36</v>
      </c>
      <c r="F11" s="66"/>
      <c r="G11" s="67"/>
      <c r="H11" s="68"/>
      <c r="I11" s="61"/>
      <c r="J11" s="61"/>
      <c r="K11" s="61"/>
      <c r="L11" s="68"/>
      <c r="M11" s="61"/>
    </row>
    <row r="12" spans="1:13" ht="15" x14ac:dyDescent="0.2">
      <c r="A12" s="82" t="str">
        <f t="shared" ref="A12:A13" si="1">A3</f>
        <v>Noble</v>
      </c>
      <c r="B12" s="74">
        <f>((1-(H3-H6)/H6)*30)</f>
        <v>30</v>
      </c>
      <c r="C12" s="69">
        <f>RANK(B12,$B$12:$B$13,0)</f>
        <v>1</v>
      </c>
      <c r="D12" s="70">
        <f>$H$6-H3</f>
        <v>0</v>
      </c>
      <c r="E12" s="71">
        <f>(-D12/$H$6)</f>
        <v>0</v>
      </c>
      <c r="F12" s="72"/>
      <c r="G12" s="73"/>
      <c r="H12" s="61"/>
      <c r="I12" s="60"/>
      <c r="J12" s="60"/>
      <c r="K12" s="60"/>
      <c r="L12" s="68"/>
      <c r="M12" s="60"/>
    </row>
    <row r="13" spans="1:13" ht="15" x14ac:dyDescent="0.2">
      <c r="A13" s="82" t="str">
        <f t="shared" si="1"/>
        <v>Whiting-Turner</v>
      </c>
      <c r="B13" s="74">
        <f>((1-(H4-H6)/H6)*30)</f>
        <v>20.327968251583563</v>
      </c>
      <c r="C13" s="69">
        <f>RANK(B13,$B$12:$B$13,0)</f>
        <v>2</v>
      </c>
      <c r="D13" s="70">
        <f>$H$6-H4</f>
        <v>-127881.61977104959</v>
      </c>
      <c r="E13" s="71">
        <f>(-D13/$H$6)</f>
        <v>0.32240105828054783</v>
      </c>
      <c r="F13" s="72"/>
      <c r="G13" s="75" t="s">
        <v>21</v>
      </c>
      <c r="H13" s="61"/>
      <c r="I13" s="60"/>
      <c r="J13" s="60"/>
      <c r="K13" s="60"/>
      <c r="L13" s="68"/>
      <c r="M13" s="60"/>
    </row>
    <row r="14" spans="1:13" x14ac:dyDescent="0.2">
      <c r="H14" s="60"/>
      <c r="I14" s="60"/>
      <c r="J14" s="60"/>
      <c r="K14" s="60"/>
      <c r="L14" s="60"/>
      <c r="M14" s="60"/>
    </row>
    <row r="15" spans="1:13" ht="13.5" thickBot="1" x14ac:dyDescent="0.25">
      <c r="H15" s="60"/>
      <c r="I15" s="60"/>
      <c r="J15" s="60"/>
      <c r="K15" s="60"/>
      <c r="L15" s="60"/>
      <c r="M15" s="60"/>
    </row>
    <row r="16" spans="1:13" ht="105.75" thickBot="1" x14ac:dyDescent="0.25">
      <c r="F16" s="76" t="s">
        <v>40</v>
      </c>
      <c r="H16" s="77"/>
      <c r="I16" s="60"/>
      <c r="J16" s="78"/>
      <c r="K16" s="78"/>
      <c r="L16" s="78"/>
      <c r="M16" s="78"/>
    </row>
    <row r="19" spans="2:3" x14ac:dyDescent="0.2">
      <c r="B19" s="83"/>
      <c r="C19" s="83"/>
    </row>
    <row r="20" spans="2:3" x14ac:dyDescent="0.2">
      <c r="B20" s="83"/>
      <c r="C20" s="83"/>
    </row>
    <row r="21" spans="2:3" x14ac:dyDescent="0.2">
      <c r="B21" s="83"/>
      <c r="C21" s="83"/>
    </row>
  </sheetData>
  <mergeCells count="3">
    <mergeCell ref="A1:A2"/>
    <mergeCell ref="D1:E1"/>
    <mergeCell ref="A10:E1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5"/>
  <sheetViews>
    <sheetView workbookViewId="0">
      <selection activeCell="D12" sqref="D12"/>
    </sheetView>
  </sheetViews>
  <sheetFormatPr defaultColWidth="9.140625" defaultRowHeight="15" x14ac:dyDescent="0.2"/>
  <cols>
    <col min="1" max="1" width="33" style="12" customWidth="1"/>
    <col min="2" max="3" width="7" style="12" bestFit="1" customWidth="1"/>
    <col min="4" max="6" width="7.7109375" style="12" customWidth="1"/>
    <col min="7" max="7" width="8.85546875" style="12" hidden="1" customWidth="1"/>
    <col min="8" max="8" width="7.5703125" style="12" customWidth="1"/>
    <col min="9" max="9" width="8.28515625" style="12" customWidth="1"/>
    <col min="10" max="13" width="4.140625" style="12" bestFit="1" customWidth="1"/>
    <col min="14" max="14" width="4.140625" style="12" customWidth="1"/>
    <col min="15" max="15" width="7.140625" style="12" bestFit="1" customWidth="1"/>
    <col min="16" max="16384" width="9.140625" style="12"/>
  </cols>
  <sheetData>
    <row r="1" spans="1:16" ht="15.75" x14ac:dyDescent="0.25">
      <c r="A1" s="10" t="s">
        <v>11</v>
      </c>
      <c r="B1" s="11"/>
      <c r="C1" s="10"/>
      <c r="D1" s="10"/>
      <c r="E1" s="10"/>
      <c r="F1" s="10"/>
      <c r="G1" s="10"/>
      <c r="H1" s="10"/>
    </row>
    <row r="2" spans="1:16" ht="6" customHeight="1" x14ac:dyDescent="0.25">
      <c r="A2" s="10"/>
      <c r="B2" s="11"/>
      <c r="C2" s="10"/>
      <c r="D2" s="10"/>
      <c r="E2" s="10"/>
      <c r="F2" s="10"/>
      <c r="G2" s="10"/>
      <c r="H2" s="10"/>
    </row>
    <row r="3" spans="1:16" ht="15.75" x14ac:dyDescent="0.25">
      <c r="A3" s="109" t="s">
        <v>42</v>
      </c>
      <c r="B3" s="109"/>
      <c r="C3" s="109"/>
      <c r="D3" s="109"/>
      <c r="E3" s="109"/>
      <c r="F3" s="109"/>
      <c r="G3" s="109"/>
      <c r="H3" s="109"/>
    </row>
    <row r="4" spans="1:16" x14ac:dyDescent="0.2">
      <c r="A4" s="11"/>
      <c r="B4" s="11"/>
      <c r="C4" s="11"/>
      <c r="D4" s="11"/>
      <c r="E4" s="11"/>
      <c r="F4" s="11"/>
      <c r="G4" s="13"/>
      <c r="H4" s="13"/>
    </row>
    <row r="5" spans="1:16" ht="15.75" x14ac:dyDescent="0.25">
      <c r="G5" s="25" t="s">
        <v>17</v>
      </c>
      <c r="H5" s="14"/>
      <c r="I5" s="25"/>
      <c r="J5" s="14"/>
      <c r="O5" s="110" t="s">
        <v>14</v>
      </c>
      <c r="P5" s="110"/>
    </row>
    <row r="6" spans="1:16" s="17" customFormat="1" ht="135" customHeight="1" x14ac:dyDescent="0.2">
      <c r="A6" s="15"/>
      <c r="B6" s="16" t="s">
        <v>1</v>
      </c>
      <c r="C6" s="16" t="s">
        <v>2</v>
      </c>
      <c r="D6" s="16" t="s">
        <v>3</v>
      </c>
      <c r="E6" s="16" t="s">
        <v>4</v>
      </c>
      <c r="F6" s="16" t="s">
        <v>5</v>
      </c>
      <c r="G6" s="27" t="s">
        <v>15</v>
      </c>
      <c r="I6" s="12"/>
      <c r="J6" s="16" t="str">
        <f>B6</f>
        <v>Evaluator 1</v>
      </c>
      <c r="K6" s="16" t="str">
        <f>C6</f>
        <v>Evaluator 2</v>
      </c>
      <c r="L6" s="16" t="str">
        <f>D6</f>
        <v>Evaluator 3</v>
      </c>
      <c r="M6" s="16" t="str">
        <f>E6</f>
        <v>Evaluator 4</v>
      </c>
      <c r="N6" s="16" t="str">
        <f>F6</f>
        <v>Evaluator 5</v>
      </c>
      <c r="O6" s="27" t="s">
        <v>18</v>
      </c>
      <c r="P6" s="23" t="s">
        <v>13</v>
      </c>
    </row>
    <row r="7" spans="1:16" ht="16.5" customHeight="1" x14ac:dyDescent="0.2">
      <c r="A7" s="19" t="str">
        <f>'1'!A4:C4</f>
        <v>Noble</v>
      </c>
      <c r="B7" s="80">
        <f>'1'!I4</f>
        <v>60</v>
      </c>
      <c r="C7" s="80">
        <f>'2'!I4</f>
        <v>54.2</v>
      </c>
      <c r="D7" s="80">
        <f>'3'!I4</f>
        <v>63</v>
      </c>
      <c r="E7" s="80">
        <f>'4'!I4</f>
        <v>60.199999999999996</v>
      </c>
      <c r="F7" s="80">
        <f>'5'!I4</f>
        <v>54.400000000000006</v>
      </c>
      <c r="G7" s="28">
        <f>AVERAGE(B7:F7)</f>
        <v>58.359999999999992</v>
      </c>
      <c r="H7" s="26"/>
      <c r="I7" s="26"/>
      <c r="J7" s="18">
        <f>RANK(B7,$B$7:$B$8,0)</f>
        <v>2</v>
      </c>
      <c r="K7" s="18">
        <f>RANK(C7,$C$7:$C$8,0)</f>
        <v>2</v>
      </c>
      <c r="L7" s="18">
        <f>RANK(D7,$D$7:$D$8,0)</f>
        <v>2</v>
      </c>
      <c r="M7" s="18">
        <f>RANK(E7,$E$7:$E$8,0)</f>
        <v>2</v>
      </c>
      <c r="N7" s="18">
        <f>RANK(F7,$F$7:$F$8,0)</f>
        <v>2</v>
      </c>
      <c r="O7" s="29">
        <f>AVERAGE(J7:N7)</f>
        <v>2</v>
      </c>
      <c r="P7" s="21">
        <f>RANK(O7,$O$7:$O$8,1)</f>
        <v>2</v>
      </c>
    </row>
    <row r="8" spans="1:16" s="95" customFormat="1" ht="16.5" customHeight="1" x14ac:dyDescent="0.2">
      <c r="A8" s="90" t="str">
        <f>'1'!A5:C5</f>
        <v>Whiting-Turner</v>
      </c>
      <c r="B8" s="92">
        <f>'1'!I5</f>
        <v>90.32796825158357</v>
      </c>
      <c r="C8" s="92">
        <f>'2'!I5</f>
        <v>87.82796825158357</v>
      </c>
      <c r="D8" s="92">
        <f>'3'!I5</f>
        <v>82.977968251583562</v>
      </c>
      <c r="E8" s="92">
        <f>'4'!I5</f>
        <v>88.227968251583562</v>
      </c>
      <c r="F8" s="92">
        <f>'5'!I5</f>
        <v>86.927968251583565</v>
      </c>
      <c r="G8" s="94">
        <f>AVERAGE(B8:F8)</f>
        <v>87.257968251583563</v>
      </c>
      <c r="H8" s="89"/>
      <c r="I8" s="89"/>
      <c r="J8" s="91">
        <f>RANK(B8,$B$7:$B$8,0)</f>
        <v>1</v>
      </c>
      <c r="K8" s="91">
        <f>RANK(C8,$C$7:$C$8,0)</f>
        <v>1</v>
      </c>
      <c r="L8" s="91">
        <f>RANK(D8,$D$7:$D$8,0)</f>
        <v>1</v>
      </c>
      <c r="M8" s="91">
        <f>RANK(E8,$E$7:$E$8,0)</f>
        <v>1</v>
      </c>
      <c r="N8" s="91">
        <f>RANK(F8,$F$7:$F$8,0)</f>
        <v>1</v>
      </c>
      <c r="O8" s="93">
        <f>AVERAGE(J8:N8)</f>
        <v>1</v>
      </c>
      <c r="P8" s="97">
        <f>RANK(O8,$O$7:$O$8,1)</f>
        <v>1</v>
      </c>
    </row>
    <row r="9" spans="1:16" x14ac:dyDescent="0.2">
      <c r="I9" s="24"/>
    </row>
    <row r="14" spans="1:16" x14ac:dyDescent="0.2">
      <c r="A14" s="20" t="s">
        <v>12</v>
      </c>
    </row>
    <row r="15" spans="1:16" x14ac:dyDescent="0.2">
      <c r="A15" s="20"/>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0BE81-03C1-477A-B817-27521A1DC819}">
  <dimension ref="A1:P45"/>
  <sheetViews>
    <sheetView tabSelected="1" zoomScaleNormal="100" workbookViewId="0">
      <selection activeCell="N21" sqref="N21"/>
    </sheetView>
  </sheetViews>
  <sheetFormatPr defaultColWidth="9.140625" defaultRowHeight="12.75" x14ac:dyDescent="0.2"/>
  <cols>
    <col min="1" max="1" width="20.7109375" style="113" customWidth="1"/>
    <col min="2" max="16" width="9.5703125" style="113" customWidth="1"/>
    <col min="17" max="16384" width="9.140625" style="113"/>
  </cols>
  <sheetData>
    <row r="1" spans="1:16" ht="15.75" customHeight="1" x14ac:dyDescent="0.25">
      <c r="A1" s="111" t="s">
        <v>43</v>
      </c>
      <c r="B1" s="111"/>
      <c r="C1" s="111"/>
      <c r="D1" s="111"/>
      <c r="E1" s="111"/>
      <c r="F1" s="111"/>
      <c r="G1" s="111"/>
      <c r="H1" s="111"/>
      <c r="I1" s="111"/>
      <c r="J1" s="112"/>
    </row>
    <row r="2" spans="1:16" ht="15.75" x14ac:dyDescent="0.25">
      <c r="A2" s="114" t="s">
        <v>42</v>
      </c>
      <c r="B2" s="114"/>
      <c r="C2" s="114"/>
      <c r="D2" s="114"/>
      <c r="E2" s="114"/>
      <c r="F2" s="114"/>
      <c r="G2" s="114"/>
      <c r="H2" s="114"/>
      <c r="I2" s="114"/>
      <c r="J2" s="115"/>
    </row>
    <row r="3" spans="1:16" x14ac:dyDescent="0.2">
      <c r="A3" s="116" t="s">
        <v>44</v>
      </c>
      <c r="B3" s="117"/>
      <c r="C3" s="117"/>
      <c r="D3" s="117"/>
    </row>
    <row r="4" spans="1:16" ht="15" customHeight="1" x14ac:dyDescent="0.2">
      <c r="A4" s="116" t="s">
        <v>45</v>
      </c>
      <c r="B4" s="118" t="s">
        <v>46</v>
      </c>
      <c r="C4" s="118"/>
      <c r="D4" s="118"/>
      <c r="E4" s="119"/>
    </row>
    <row r="5" spans="1:16" ht="20.25" customHeight="1" x14ac:dyDescent="0.25">
      <c r="A5" s="120" t="s">
        <v>47</v>
      </c>
      <c r="B5" s="120"/>
      <c r="C5" s="121"/>
      <c r="D5" s="121"/>
      <c r="E5" s="121"/>
      <c r="F5" s="121"/>
      <c r="G5" s="121"/>
    </row>
    <row r="6" spans="1:16" ht="27" customHeight="1" thickBot="1" x14ac:dyDescent="0.25">
      <c r="A6" s="122"/>
      <c r="B6" s="123" t="s">
        <v>48</v>
      </c>
      <c r="C6" s="123"/>
      <c r="D6" s="123"/>
      <c r="E6" s="123"/>
      <c r="F6" s="123"/>
      <c r="G6" s="123"/>
      <c r="H6" s="123"/>
      <c r="I6" s="123"/>
    </row>
    <row r="7" spans="1:16" ht="20.25" customHeight="1" x14ac:dyDescent="0.25">
      <c r="A7" s="124" t="s">
        <v>49</v>
      </c>
      <c r="B7" s="124"/>
      <c r="C7" s="125"/>
      <c r="D7" s="126"/>
      <c r="E7" s="126"/>
      <c r="F7" s="126"/>
      <c r="G7" s="126"/>
    </row>
    <row r="8" spans="1:16" ht="27" customHeight="1" thickBot="1" x14ac:dyDescent="0.25">
      <c r="A8" s="122"/>
      <c r="B8" s="123" t="s">
        <v>50</v>
      </c>
      <c r="C8" s="123"/>
      <c r="D8" s="123"/>
      <c r="E8" s="123"/>
      <c r="F8" s="123"/>
      <c r="G8" s="123"/>
      <c r="H8" s="123"/>
      <c r="I8" s="123"/>
    </row>
    <row r="9" spans="1:16" ht="15" customHeight="1" x14ac:dyDescent="0.2"/>
    <row r="10" spans="1:16" ht="15" customHeight="1" x14ac:dyDescent="0.2"/>
    <row r="11" spans="1:16" ht="11.25" customHeight="1" thickBot="1" x14ac:dyDescent="0.25"/>
    <row r="12" spans="1:16" s="127" customFormat="1" ht="13.5" thickBot="1" x14ac:dyDescent="0.25">
      <c r="B12" s="128" t="s">
        <v>51</v>
      </c>
      <c r="C12" s="129"/>
      <c r="D12" s="130"/>
      <c r="E12" s="128" t="s">
        <v>52</v>
      </c>
      <c r="F12" s="129"/>
      <c r="G12" s="130"/>
      <c r="H12" s="128" t="s">
        <v>53</v>
      </c>
      <c r="I12" s="129"/>
      <c r="J12" s="130"/>
      <c r="K12" s="128" t="s">
        <v>54</v>
      </c>
      <c r="L12" s="129"/>
      <c r="M12" s="130"/>
      <c r="N12" s="128" t="s">
        <v>55</v>
      </c>
      <c r="O12" s="129"/>
      <c r="P12" s="130"/>
    </row>
    <row r="13" spans="1:16" s="127" customFormat="1" ht="76.5" customHeight="1" x14ac:dyDescent="0.2">
      <c r="B13" s="131" t="s">
        <v>56</v>
      </c>
      <c r="C13" s="132"/>
      <c r="D13" s="133"/>
      <c r="E13" s="134" t="s">
        <v>57</v>
      </c>
      <c r="F13" s="132"/>
      <c r="G13" s="133"/>
      <c r="H13" s="134" t="s">
        <v>58</v>
      </c>
      <c r="I13" s="132"/>
      <c r="J13" s="133"/>
      <c r="K13" s="134" t="s">
        <v>59</v>
      </c>
      <c r="L13" s="132"/>
      <c r="M13" s="133"/>
      <c r="N13" s="134" t="s">
        <v>60</v>
      </c>
      <c r="O13" s="132"/>
      <c r="P13" s="133"/>
    </row>
    <row r="14" spans="1:16" s="139" customFormat="1" ht="11.25" customHeight="1" x14ac:dyDescent="0.2">
      <c r="A14" s="135"/>
      <c r="B14" s="136" t="s">
        <v>61</v>
      </c>
      <c r="C14" s="137"/>
      <c r="D14" s="138"/>
      <c r="E14" s="136" t="s">
        <v>61</v>
      </c>
      <c r="F14" s="137"/>
      <c r="G14" s="138"/>
      <c r="H14" s="136" t="s">
        <v>61</v>
      </c>
      <c r="I14" s="137"/>
      <c r="J14" s="138"/>
      <c r="K14" s="136" t="s">
        <v>61</v>
      </c>
      <c r="L14" s="137"/>
      <c r="M14" s="138"/>
      <c r="N14" s="136" t="s">
        <v>61</v>
      </c>
      <c r="O14" s="137"/>
      <c r="P14" s="138"/>
    </row>
    <row r="15" spans="1:16" s="139" customFormat="1" x14ac:dyDescent="0.2">
      <c r="A15" s="140" t="s">
        <v>38</v>
      </c>
      <c r="B15" s="141"/>
      <c r="C15" s="142"/>
      <c r="D15" s="143"/>
      <c r="E15" s="144"/>
      <c r="F15" s="145"/>
      <c r="G15" s="146"/>
      <c r="H15" s="144"/>
      <c r="I15" s="145"/>
      <c r="J15" s="146"/>
      <c r="K15" s="144"/>
      <c r="L15" s="145"/>
      <c r="M15" s="146"/>
      <c r="N15" s="144"/>
      <c r="O15" s="145"/>
      <c r="P15" s="146"/>
    </row>
    <row r="16" spans="1:16" s="139" customFormat="1" x14ac:dyDescent="0.2">
      <c r="A16" s="140" t="s">
        <v>39</v>
      </c>
      <c r="B16" s="141"/>
      <c r="C16" s="142"/>
      <c r="D16" s="143"/>
      <c r="E16" s="144"/>
      <c r="F16" s="145"/>
      <c r="G16" s="146"/>
      <c r="H16" s="144"/>
      <c r="I16" s="145"/>
      <c r="J16" s="146"/>
      <c r="K16" s="144"/>
      <c r="L16" s="145"/>
      <c r="M16" s="146"/>
      <c r="N16" s="144"/>
      <c r="O16" s="145"/>
      <c r="P16" s="146"/>
    </row>
    <row r="17" spans="1:16" s="148" customFormat="1" ht="7.5" customHeight="1" x14ac:dyDescent="0.2">
      <c r="A17" s="147"/>
      <c r="B17" s="147"/>
      <c r="C17" s="147"/>
      <c r="D17" s="147"/>
      <c r="E17" s="147"/>
      <c r="F17" s="147"/>
      <c r="G17" s="147"/>
      <c r="H17" s="147"/>
      <c r="I17" s="147"/>
      <c r="J17" s="147"/>
      <c r="K17" s="147"/>
      <c r="L17" s="147"/>
      <c r="M17" s="147"/>
      <c r="N17" s="147"/>
      <c r="O17" s="147"/>
      <c r="P17" s="147"/>
    </row>
    <row r="18" spans="1:16" s="149" customFormat="1" ht="6.75" customHeight="1" x14ac:dyDescent="0.2"/>
    <row r="20" spans="1:16" x14ac:dyDescent="0.2">
      <c r="A20" s="150"/>
      <c r="G20" s="151"/>
      <c r="H20" s="151"/>
    </row>
    <row r="21" spans="1:16" x14ac:dyDescent="0.2">
      <c r="A21" s="152" t="s">
        <v>62</v>
      </c>
      <c r="G21" s="151"/>
      <c r="H21" s="151"/>
      <c r="I21" s="151"/>
      <c r="J21" s="151"/>
    </row>
    <row r="22" spans="1:16" ht="15" x14ac:dyDescent="0.25">
      <c r="A22" s="153"/>
      <c r="B22" s="153"/>
      <c r="C22" s="154"/>
      <c r="E22" s="155"/>
      <c r="G22" s="151"/>
      <c r="H22" s="151"/>
      <c r="I22" s="151"/>
      <c r="J22" s="151"/>
    </row>
    <row r="23" spans="1:16" ht="15" x14ac:dyDescent="0.25">
      <c r="A23" s="153"/>
      <c r="B23" s="153"/>
      <c r="C23" s="154"/>
      <c r="E23" s="155"/>
      <c r="G23" s="151"/>
      <c r="H23" s="151"/>
      <c r="I23" s="151"/>
      <c r="J23" s="151"/>
    </row>
    <row r="24" spans="1:16" ht="15" x14ac:dyDescent="0.25">
      <c r="A24" s="153"/>
      <c r="B24" s="153"/>
      <c r="C24" s="154"/>
      <c r="E24" s="155"/>
      <c r="G24" s="151"/>
      <c r="H24" s="151"/>
      <c r="I24" s="151"/>
      <c r="J24" s="151"/>
    </row>
    <row r="25" spans="1:16" ht="15" x14ac:dyDescent="0.25">
      <c r="A25" s="153"/>
      <c r="B25" s="153"/>
      <c r="C25" s="154"/>
      <c r="E25" s="155"/>
      <c r="G25" s="151"/>
      <c r="H25" s="151"/>
      <c r="I25" s="151"/>
      <c r="J25" s="151"/>
    </row>
    <row r="26" spans="1:16" ht="15" x14ac:dyDescent="0.25">
      <c r="A26" s="153"/>
      <c r="B26" s="153"/>
      <c r="C26" s="154"/>
      <c r="E26" s="155"/>
      <c r="G26" s="151"/>
      <c r="H26" s="151"/>
      <c r="I26" s="151"/>
      <c r="J26" s="151"/>
    </row>
    <row r="27" spans="1:16" x14ac:dyDescent="0.2">
      <c r="I27" s="151"/>
      <c r="J27" s="151"/>
      <c r="K27" s="151"/>
      <c r="L27" s="151"/>
    </row>
    <row r="28" spans="1:16" x14ac:dyDescent="0.2">
      <c r="I28" s="151"/>
      <c r="J28" s="151"/>
      <c r="K28" s="151"/>
      <c r="L28" s="151"/>
      <c r="M28" s="151"/>
    </row>
    <row r="29" spans="1:16" x14ac:dyDescent="0.2">
      <c r="L29" s="151"/>
      <c r="M29" s="151"/>
    </row>
    <row r="30" spans="1:16" x14ac:dyDescent="0.2">
      <c r="L30" s="151"/>
      <c r="M30" s="151"/>
    </row>
    <row r="31" spans="1:16" x14ac:dyDescent="0.2">
      <c r="L31" s="151"/>
      <c r="M31" s="151"/>
    </row>
    <row r="32" spans="1:16" x14ac:dyDescent="0.2">
      <c r="L32" s="151"/>
      <c r="M32" s="151"/>
    </row>
    <row r="45" spans="1:1" x14ac:dyDescent="0.2">
      <c r="A45" s="156" t="s">
        <v>63</v>
      </c>
    </row>
  </sheetData>
  <mergeCells count="33">
    <mergeCell ref="B16:D16"/>
    <mergeCell ref="E16:G16"/>
    <mergeCell ref="H16:J16"/>
    <mergeCell ref="K16:M16"/>
    <mergeCell ref="N16:P16"/>
    <mergeCell ref="B14:D14"/>
    <mergeCell ref="E14:G14"/>
    <mergeCell ref="H14:J14"/>
    <mergeCell ref="K14:M14"/>
    <mergeCell ref="N14:P14"/>
    <mergeCell ref="B15:D15"/>
    <mergeCell ref="E15:G15"/>
    <mergeCell ref="H15:J15"/>
    <mergeCell ref="K15:M15"/>
    <mergeCell ref="N15:P15"/>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Cost Summary</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2022-08-31T14:57:50Z</dcterms:modified>
</cp:coreProperties>
</file>